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proauditsrl.sharepoint.com/sites/Slide/Documenti condivisi/ODCEC Caserta 2025/1. Materialità/"/>
    </mc:Choice>
  </mc:AlternateContent>
  <xr:revisionPtr revIDLastSave="797" documentId="11_610192770C638A7E7B0DF3C5035F9A0D31F895E5" xr6:coauthVersionLast="47" xr6:coauthVersionMax="47" xr10:uidLastSave="{E472161D-8515-48F4-B29D-B229F64AD963}"/>
  <bookViews>
    <workbookView xWindow="-108" yWindow="-108" windowWidth="23256" windowHeight="12456" tabRatio="843" activeTab="5" xr2:uid="{00000000-000D-0000-FFFF-FFFF00000000}"/>
  </bookViews>
  <sheets>
    <sheet name="Attività aziendale" sheetId="9" r:id="rId1"/>
    <sheet name="Stato patrimoniale" sheetId="13" r:id="rId2"/>
    <sheet name="Conto economico" sheetId="14" r:id="rId3"/>
    <sheet name="Bi.Ve Provv. 31.12.N" sheetId="12" r:id="rId4"/>
    <sheet name="Materialità_vuoto" sheetId="5" r:id="rId5"/>
    <sheet name="Materialità_compilato" sheetId="10" r:id="rId6"/>
  </sheets>
  <definedNames>
    <definedName name="_xlnm._FilterDatabase" localSheetId="3" hidden="1">'Bi.Ve Provv. 31.12.N'!$B$4:$H$139</definedName>
    <definedName name="Codice">#REF!</definedName>
    <definedName name="Descrizione">#REF!</definedName>
    <definedName name="Dic21_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4" l="1"/>
  <c r="E29" i="14"/>
  <c r="D29" i="14"/>
  <c r="E28" i="14"/>
  <c r="E27" i="14" s="1"/>
  <c r="D28" i="14"/>
  <c r="F25" i="14"/>
  <c r="E24" i="14"/>
  <c r="D24" i="14"/>
  <c r="F24" i="14" s="1"/>
  <c r="E23" i="14"/>
  <c r="D23" i="14"/>
  <c r="F23" i="14" s="1"/>
  <c r="F22" i="14"/>
  <c r="E21" i="14"/>
  <c r="E18" i="14" s="1"/>
  <c r="D21" i="14"/>
  <c r="E20" i="14"/>
  <c r="D20" i="14"/>
  <c r="E19" i="14"/>
  <c r="F17" i="14"/>
  <c r="F15" i="14"/>
  <c r="E14" i="14"/>
  <c r="D14" i="14"/>
  <c r="E13" i="14"/>
  <c r="D13" i="14"/>
  <c r="E12" i="14"/>
  <c r="D12" i="14"/>
  <c r="E11" i="14"/>
  <c r="D11" i="14"/>
  <c r="E9" i="14"/>
  <c r="D9" i="14"/>
  <c r="F7" i="14"/>
  <c r="E6" i="14"/>
  <c r="D6" i="14"/>
  <c r="E5" i="14"/>
  <c r="D5" i="14"/>
  <c r="F5" i="14" s="1"/>
  <c r="E4" i="14"/>
  <c r="F60" i="13"/>
  <c r="E59" i="13"/>
  <c r="D59" i="13"/>
  <c r="F58" i="13"/>
  <c r="E57" i="13"/>
  <c r="D57" i="13"/>
  <c r="E56" i="13"/>
  <c r="D56" i="13"/>
  <c r="E55" i="13"/>
  <c r="D55" i="13"/>
  <c r="E54" i="13"/>
  <c r="D54" i="13"/>
  <c r="E53" i="13"/>
  <c r="D53" i="13"/>
  <c r="E52" i="13"/>
  <c r="D52" i="13"/>
  <c r="E51" i="13"/>
  <c r="D51" i="13"/>
  <c r="F51" i="13" s="1"/>
  <c r="E50" i="13"/>
  <c r="D50" i="13"/>
  <c r="F48" i="13"/>
  <c r="E47" i="13"/>
  <c r="D47" i="13"/>
  <c r="F46" i="13"/>
  <c r="E46" i="13"/>
  <c r="E45" i="13"/>
  <c r="D45" i="13"/>
  <c r="F44" i="13"/>
  <c r="E42" i="13"/>
  <c r="D42" i="13"/>
  <c r="F42" i="13" s="1"/>
  <c r="E41" i="13"/>
  <c r="D41" i="13"/>
  <c r="F41" i="13" s="1"/>
  <c r="E40" i="13"/>
  <c r="D40" i="13"/>
  <c r="F40" i="13" s="1"/>
  <c r="E39" i="13"/>
  <c r="D39" i="13"/>
  <c r="E38" i="13"/>
  <c r="D38" i="13"/>
  <c r="E37" i="13"/>
  <c r="D37" i="13"/>
  <c r="E36" i="13"/>
  <c r="D36" i="13"/>
  <c r="F34" i="13"/>
  <c r="F32" i="13"/>
  <c r="E31" i="13"/>
  <c r="D31" i="13"/>
  <c r="F30" i="13"/>
  <c r="E29" i="13"/>
  <c r="D29" i="13"/>
  <c r="E28" i="13"/>
  <c r="D28" i="13"/>
  <c r="F26" i="13"/>
  <c r="E25" i="13"/>
  <c r="D25" i="13"/>
  <c r="E24" i="13"/>
  <c r="D24" i="13"/>
  <c r="E23" i="13"/>
  <c r="D23" i="13"/>
  <c r="F23" i="13" s="1"/>
  <c r="E22" i="13"/>
  <c r="D22" i="13"/>
  <c r="E21" i="13"/>
  <c r="D21" i="13"/>
  <c r="F19" i="13"/>
  <c r="E18" i="13"/>
  <c r="D18" i="13"/>
  <c r="F17" i="13"/>
  <c r="E16" i="13"/>
  <c r="D16" i="13"/>
  <c r="F16" i="13" s="1"/>
  <c r="E15" i="13"/>
  <c r="D15" i="13"/>
  <c r="F15" i="13" s="1"/>
  <c r="F12" i="13"/>
  <c r="E11" i="13"/>
  <c r="D11" i="13"/>
  <c r="E10" i="13"/>
  <c r="D10" i="13"/>
  <c r="F8" i="13"/>
  <c r="E7" i="13"/>
  <c r="D7" i="13"/>
  <c r="E6" i="13"/>
  <c r="D6" i="13"/>
  <c r="F139" i="12"/>
  <c r="F138" i="12"/>
  <c r="F137" i="12"/>
  <c r="F136" i="12"/>
  <c r="F135" i="12"/>
  <c r="F134" i="12"/>
  <c r="F133" i="12"/>
  <c r="F132" i="12"/>
  <c r="F131" i="12"/>
  <c r="F130" i="12"/>
  <c r="F129" i="12"/>
  <c r="F128" i="12"/>
  <c r="F127" i="12"/>
  <c r="F126" i="12"/>
  <c r="F125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F6" i="12"/>
  <c r="F5" i="12"/>
  <c r="E3" i="12"/>
  <c r="E43" i="13" s="1"/>
  <c r="D3" i="12"/>
  <c r="D43" i="13" s="1"/>
  <c r="E2" i="12"/>
  <c r="D2" i="12"/>
  <c r="F45" i="13" l="1"/>
  <c r="D10" i="14"/>
  <c r="E10" i="14"/>
  <c r="E8" i="14" s="1"/>
  <c r="E16" i="14" s="1"/>
  <c r="E26" i="14" s="1"/>
  <c r="E31" i="14" s="1"/>
  <c r="F10" i="14"/>
  <c r="F12" i="14"/>
  <c r="F21" i="14"/>
  <c r="F53" i="13"/>
  <c r="F6" i="14"/>
  <c r="F18" i="13"/>
  <c r="E9" i="13"/>
  <c r="F11" i="13"/>
  <c r="F14" i="14"/>
  <c r="F28" i="13"/>
  <c r="F11" i="14"/>
  <c r="F20" i="14"/>
  <c r="F59" i="13"/>
  <c r="F29" i="14"/>
  <c r="F22" i="13"/>
  <c r="F39" i="13"/>
  <c r="D9" i="13"/>
  <c r="D19" i="14"/>
  <c r="D27" i="14"/>
  <c r="F27" i="14" s="1"/>
  <c r="D8" i="14"/>
  <c r="D4" i="14"/>
  <c r="F4" i="14" s="1"/>
  <c r="E35" i="13"/>
  <c r="E14" i="13"/>
  <c r="E13" i="13" s="1"/>
  <c r="F47" i="13"/>
  <c r="E5" i="13"/>
  <c r="D27" i="13"/>
  <c r="E27" i="13"/>
  <c r="F36" i="13"/>
  <c r="F52" i="13"/>
  <c r="F7" i="13"/>
  <c r="F24" i="13"/>
  <c r="F38" i="13"/>
  <c r="D49" i="13"/>
  <c r="F31" i="13"/>
  <c r="F21" i="13"/>
  <c r="F55" i="13"/>
  <c r="D5" i="13"/>
  <c r="E20" i="13"/>
  <c r="F50" i="13"/>
  <c r="F56" i="13"/>
  <c r="F37" i="13"/>
  <c r="F43" i="13"/>
  <c r="F10" i="13"/>
  <c r="D14" i="13"/>
  <c r="D35" i="13"/>
  <c r="E49" i="13"/>
  <c r="E33" i="13" s="1"/>
  <c r="F13" i="14"/>
  <c r="D20" i="13"/>
  <c r="F29" i="13"/>
  <c r="F54" i="13"/>
  <c r="F57" i="13"/>
  <c r="F25" i="13"/>
  <c r="F9" i="14"/>
  <c r="F28" i="14"/>
  <c r="F6" i="13"/>
  <c r="F8" i="14" l="1"/>
  <c r="F27" i="13"/>
  <c r="F9" i="13"/>
  <c r="D16" i="14"/>
  <c r="F16" i="14" s="1"/>
  <c r="F19" i="14"/>
  <c r="D18" i="14"/>
  <c r="F18" i="14" s="1"/>
  <c r="E4" i="13"/>
  <c r="E61" i="13" s="1"/>
  <c r="F5" i="13"/>
  <c r="F14" i="13"/>
  <c r="D13" i="13"/>
  <c r="F35" i="13"/>
  <c r="D33" i="13"/>
  <c r="F49" i="13"/>
  <c r="F20" i="13"/>
  <c r="D26" i="14" l="1"/>
  <c r="F26" i="14" s="1"/>
  <c r="F13" i="13"/>
  <c r="D4" i="13"/>
  <c r="F33" i="13"/>
  <c r="D31" i="14" l="1"/>
  <c r="F31" i="14" s="1"/>
  <c r="F4" i="13"/>
  <c r="D61" i="13"/>
  <c r="F61" i="13" l="1"/>
  <c r="K12" i="10" l="1"/>
  <c r="K11" i="10"/>
  <c r="K10" i="10" l="1"/>
  <c r="K9" i="10"/>
  <c r="K18" i="10" s="1"/>
  <c r="K11" i="5"/>
  <c r="K10" i="5"/>
  <c r="K17" i="5" s="1"/>
  <c r="K9" i="5"/>
  <c r="K8" i="5"/>
  <c r="K19" i="10" l="1"/>
  <c r="K20" i="10"/>
  <c r="K19" i="5"/>
  <c r="K18" i="5"/>
</calcChain>
</file>

<file path=xl/sharedStrings.xml><?xml version="1.0" encoding="utf-8"?>
<sst xmlns="http://schemas.openxmlformats.org/spreadsheetml/2006/main" count="680" uniqueCount="376">
  <si>
    <t>Calcolo della materialità</t>
  </si>
  <si>
    <t>Totale attivo</t>
  </si>
  <si>
    <t>Patrimonio netto</t>
  </si>
  <si>
    <t>Ricavi</t>
  </si>
  <si>
    <t>Risultato ante imposte</t>
  </si>
  <si>
    <t>Parametro</t>
  </si>
  <si>
    <t>Parametro utilizzato</t>
  </si>
  <si>
    <t>Materialità operativa</t>
  </si>
  <si>
    <t>Errori trascurabili</t>
  </si>
  <si>
    <t>3%-7%</t>
  </si>
  <si>
    <t>1%-3%</t>
  </si>
  <si>
    <t>3%-5%</t>
  </si>
  <si>
    <t>% min-% max
Guida IFAC</t>
  </si>
  <si>
    <t>Materialità complessiva</t>
  </si>
  <si>
    <t>Valori utilizzati arrotondati</t>
  </si>
  <si>
    <t>% Applicata
preliminare</t>
  </si>
  <si>
    <t>% Utilizzata
preliminare</t>
  </si>
  <si>
    <t>Valori
calcolati</t>
  </si>
  <si>
    <t>ESERCIZIO CORRENTE</t>
  </si>
  <si>
    <t>Materialità</t>
  </si>
  <si>
    <t>31/12/N
da Bozza di bilancio</t>
  </si>
  <si>
    <t>M. S.r.l.</t>
  </si>
  <si>
    <t>NA</t>
  </si>
  <si>
    <t>SP/CE</t>
  </si>
  <si>
    <t>1.02.001</t>
  </si>
  <si>
    <t>spese di costituzione</t>
  </si>
  <si>
    <t>1.02.002</t>
  </si>
  <si>
    <t>f.do amm.to spese di costituzione</t>
  </si>
  <si>
    <t>1.02.011</t>
  </si>
  <si>
    <t>avviamento</t>
  </si>
  <si>
    <t>1.02.012</t>
  </si>
  <si>
    <t>fdo amm.to avviamento</t>
  </si>
  <si>
    <t>1.03.001</t>
  </si>
  <si>
    <t>terreni - acquisizioni</t>
  </si>
  <si>
    <t>1.03.006</t>
  </si>
  <si>
    <t>fabbricati ad uso commerciale</t>
  </si>
  <si>
    <t>1.03.007</t>
  </si>
  <si>
    <t>f.do ammort. fabbricati ad uso commerciale</t>
  </si>
  <si>
    <t>1.03.008</t>
  </si>
  <si>
    <t>migliorie su immobile di proprieta'</t>
  </si>
  <si>
    <t>1.03.028</t>
  </si>
  <si>
    <t>altri impianti e macchinari</t>
  </si>
  <si>
    <t>1.03.029</t>
  </si>
  <si>
    <t>fondo ammortamento altri impianti e macchinari</t>
  </si>
  <si>
    <t>1.04.009</t>
  </si>
  <si>
    <t>1.04.015</t>
  </si>
  <si>
    <t>strumenti fin.deriv.attivi immobilizati - costo d'acq</t>
  </si>
  <si>
    <t>1.04.017</t>
  </si>
  <si>
    <t>depositi cauzionali su utenze immobilizz finanz</t>
  </si>
  <si>
    <t>1.06.001</t>
  </si>
  <si>
    <t>crediti verso clienti</t>
  </si>
  <si>
    <t>1.06.002</t>
  </si>
  <si>
    <t>clienti fatture da emettere</t>
  </si>
  <si>
    <t>1.06.003</t>
  </si>
  <si>
    <t>1.06.004</t>
  </si>
  <si>
    <t>note credito da emettere affitti</t>
  </si>
  <si>
    <t>1.06.006</t>
  </si>
  <si>
    <t>1.06.007</t>
  </si>
  <si>
    <t>fondo svalutazione crediti</t>
  </si>
  <si>
    <t>1.09.001</t>
  </si>
  <si>
    <t>crediti verso imprese controllanti</t>
  </si>
  <si>
    <t>1.10.006</t>
  </si>
  <si>
    <t>1.10.007</t>
  </si>
  <si>
    <t>1.10.010</t>
  </si>
  <si>
    <t>ritenute su interessi attivi</t>
  </si>
  <si>
    <t>1.10.011</t>
  </si>
  <si>
    <t>Erario conto iva a credito</t>
  </si>
  <si>
    <t>1.11.002</t>
  </si>
  <si>
    <t>crediti per imposte anticipate - derivati</t>
  </si>
  <si>
    <t>1.11.003</t>
  </si>
  <si>
    <t>crediti per imposte anticipate - ammortamenti</t>
  </si>
  <si>
    <t>1.11.005</t>
  </si>
  <si>
    <t>crediti per imposte anticipate - perdite portate a nuovo</t>
  </si>
  <si>
    <t>1.11.007</t>
  </si>
  <si>
    <t>crediti per imposte anticipate - altre differenze temporanee</t>
  </si>
  <si>
    <t>1.12.005</t>
  </si>
  <si>
    <t>fornitori c/anticipi</t>
  </si>
  <si>
    <t>1.12.007</t>
  </si>
  <si>
    <t>crediti verso altri</t>
  </si>
  <si>
    <t>1.14.001</t>
  </si>
  <si>
    <t>c/c 1</t>
  </si>
  <si>
    <t>1.14.004</t>
  </si>
  <si>
    <t>c/c 4</t>
  </si>
  <si>
    <t>1.14.005</t>
  </si>
  <si>
    <t>c/c 5</t>
  </si>
  <si>
    <t>1.14.006</t>
  </si>
  <si>
    <t>c/c 6</t>
  </si>
  <si>
    <t>1.14.010</t>
  </si>
  <si>
    <t>c/c 7</t>
  </si>
  <si>
    <t>1.16.001</t>
  </si>
  <si>
    <t>cassa contanti</t>
  </si>
  <si>
    <t>1.17.002</t>
  </si>
  <si>
    <t>risconti attivi</t>
  </si>
  <si>
    <t>2.01.001</t>
  </si>
  <si>
    <t>capitale sociale</t>
  </si>
  <si>
    <t>2.01.002</t>
  </si>
  <si>
    <t>riserva legale</t>
  </si>
  <si>
    <t>2.01.005</t>
  </si>
  <si>
    <t>altre riserve</t>
  </si>
  <si>
    <t>2.01.007</t>
  </si>
  <si>
    <t>versamento in conto capitale</t>
  </si>
  <si>
    <t>2.01.008</t>
  </si>
  <si>
    <t>Riserva per operazioni di copertura dei flussi finanziari</t>
  </si>
  <si>
    <t>2.01.009</t>
  </si>
  <si>
    <t>utili esercizi precedenti</t>
  </si>
  <si>
    <t>2.01.006</t>
  </si>
  <si>
    <t>utili in formazione</t>
  </si>
  <si>
    <t>2.01.012</t>
  </si>
  <si>
    <t>Riserva di rivalutazione</t>
  </si>
  <si>
    <t>2.06.001</t>
  </si>
  <si>
    <t>debiti verso soci per finanziamenti fruttiferi lungo termine</t>
  </si>
  <si>
    <t>2.07.002</t>
  </si>
  <si>
    <t>debiti per finanzimenti bancari a lungo termine</t>
  </si>
  <si>
    <t>2.10.001</t>
  </si>
  <si>
    <t>debiti vs fornitori</t>
  </si>
  <si>
    <t>2.10.005</t>
  </si>
  <si>
    <t>fornitori c/fatt.da ricevere</t>
  </si>
  <si>
    <t>2.12.002</t>
  </si>
  <si>
    <t>debiti verso controllate finanziari a breve</t>
  </si>
  <si>
    <t>2.12.003</t>
  </si>
  <si>
    <t>debiti verso controllate commerciali</t>
  </si>
  <si>
    <t>2.13.001</t>
  </si>
  <si>
    <t>erario c/ritenute a debito</t>
  </si>
  <si>
    <t>2.13.003</t>
  </si>
  <si>
    <t>debito vs erario per ires</t>
  </si>
  <si>
    <t>2.13.004</t>
  </si>
  <si>
    <t>debito vs erario per irap</t>
  </si>
  <si>
    <t>2.15.001</t>
  </si>
  <si>
    <t>2.15.004</t>
  </si>
  <si>
    <t>2.15.005</t>
  </si>
  <si>
    <t>Debiti per interessi passivi</t>
  </si>
  <si>
    <t>2.16.001</t>
  </si>
  <si>
    <t>ratei passivi</t>
  </si>
  <si>
    <t>2.16.002</t>
  </si>
  <si>
    <t>risconti passivi</t>
  </si>
  <si>
    <t>3.01.009</t>
  </si>
  <si>
    <t>ricavi da locazione ufficio</t>
  </si>
  <si>
    <t>3.01.013</t>
  </si>
  <si>
    <t>ricavi da locazione logistica</t>
  </si>
  <si>
    <t>3.01.016</t>
  </si>
  <si>
    <t>altri ricavi da locazione</t>
  </si>
  <si>
    <t>3.01.023</t>
  </si>
  <si>
    <t>acconti spese comuni</t>
  </si>
  <si>
    <t>3.05.002</t>
  </si>
  <si>
    <t>rimborsi imposte di registro</t>
  </si>
  <si>
    <t>3.05.004</t>
  </si>
  <si>
    <t>rimborsi imposte di bollo recoverable</t>
  </si>
  <si>
    <t>3.05.009</t>
  </si>
  <si>
    <t>sopravvenienze attive ordinarie</t>
  </si>
  <si>
    <t>3.05.044</t>
  </si>
  <si>
    <t>3.08.009</t>
  </si>
  <si>
    <t>interessi attivi c/c bancario</t>
  </si>
  <si>
    <t>4.02.004</t>
  </si>
  <si>
    <t>4.02.010</t>
  </si>
  <si>
    <t>gest.imp.sicurezza gall. (rec)</t>
  </si>
  <si>
    <t>4.02.014</t>
  </si>
  <si>
    <t>Ripar.e manut.su fabb-contratti imp.antincendio (rec)</t>
  </si>
  <si>
    <t>4.02.023</t>
  </si>
  <si>
    <t>Ripar.e manut.su fabb altro (rec)</t>
  </si>
  <si>
    <t>4.02.029</t>
  </si>
  <si>
    <t>acqua - area comune (rec)</t>
  </si>
  <si>
    <t>4.02.046</t>
  </si>
  <si>
    <t>rip.e manut. impianto elettrico -</t>
  </si>
  <si>
    <t>4.02.058</t>
  </si>
  <si>
    <t>rip.e manut.- impianto di sicurezza/antincendio</t>
  </si>
  <si>
    <t>4.02.061</t>
  </si>
  <si>
    <t>rip.e manut.-Importanti non rimborsabili</t>
  </si>
  <si>
    <t>4.02.062</t>
  </si>
  <si>
    <t>rip.e manut.- finestre/porte esterne</t>
  </si>
  <si>
    <t>4.02.063</t>
  </si>
  <si>
    <t>rip.e manut.- parcheggi/paviment.ne</t>
  </si>
  <si>
    <t>4.02.064</t>
  </si>
  <si>
    <t>manutenzioni e riparazioni - tetto</t>
  </si>
  <si>
    <t>4.02.065</t>
  </si>
  <si>
    <t>rip.e manut.- impianti/mobili</t>
  </si>
  <si>
    <t>4.02.066</t>
  </si>
  <si>
    <t>4.02.068</t>
  </si>
  <si>
    <t>servizi di pulizia - contratti</t>
  </si>
  <si>
    <t>4.02.074</t>
  </si>
  <si>
    <t>4.02.075</t>
  </si>
  <si>
    <t>4.02.098</t>
  </si>
  <si>
    <t>4.02.120</t>
  </si>
  <si>
    <t>4.02.122</t>
  </si>
  <si>
    <t>4.02.124</t>
  </si>
  <si>
    <t>4.02.128</t>
  </si>
  <si>
    <t>4.02.138</t>
  </si>
  <si>
    <t>comm.ni e oneri bancari B7</t>
  </si>
  <si>
    <t>4.02.145</t>
  </si>
  <si>
    <t>4.02.151</t>
  </si>
  <si>
    <t>4.02.153</t>
  </si>
  <si>
    <t>4.02.160</t>
  </si>
  <si>
    <t>Riparazioni edili - salvavita/antincendio (rec)</t>
  </si>
  <si>
    <t>4.02.179</t>
  </si>
  <si>
    <t>Assicurazione property RCT (rec)</t>
  </si>
  <si>
    <t>4.02.219</t>
  </si>
  <si>
    <t>Marketing - consulenze professionali</t>
  </si>
  <si>
    <t>4.02.243</t>
  </si>
  <si>
    <t>Prof Fees - Asset Management Fees</t>
  </si>
  <si>
    <t>4.02.240</t>
  </si>
  <si>
    <t>Ripar.e manut. Sistemi meccanici</t>
  </si>
  <si>
    <t>4.02.245</t>
  </si>
  <si>
    <t>4.05.001</t>
  </si>
  <si>
    <t>amm.to spese di costituzione</t>
  </si>
  <si>
    <t>4.06.001</t>
  </si>
  <si>
    <t>amm.to fabbricati ad uso commerciale</t>
  </si>
  <si>
    <t>4.06.013</t>
  </si>
  <si>
    <t>4.12.003</t>
  </si>
  <si>
    <t>iva indetraibile pro-rata</t>
  </si>
  <si>
    <t>4.12.006</t>
  </si>
  <si>
    <t>4.12.015</t>
  </si>
  <si>
    <t>penali e sanzioni amministrative</t>
  </si>
  <si>
    <t>4.12.016</t>
  </si>
  <si>
    <t>imposta registro atti legali</t>
  </si>
  <si>
    <t>4.12.017</t>
  </si>
  <si>
    <t>4.12.018</t>
  </si>
  <si>
    <t>4.12.021</t>
  </si>
  <si>
    <t>Certificaz e vidimazione libri sociali</t>
  </si>
  <si>
    <t>4.12.028</t>
  </si>
  <si>
    <t>sopravv pasive</t>
  </si>
  <si>
    <t>4.12.032</t>
  </si>
  <si>
    <t>Diritto annuale CCIAA</t>
  </si>
  <si>
    <t>4.13.005</t>
  </si>
  <si>
    <t>int. pass. vs. controllanti (finanziamento soci)</t>
  </si>
  <si>
    <t>4.13.015</t>
  </si>
  <si>
    <t>interessi passivi su finanziamento</t>
  </si>
  <si>
    <t>4.13.016</t>
  </si>
  <si>
    <t>interessi passivi amministrativi di mora</t>
  </si>
  <si>
    <t>4.13.019</t>
  </si>
  <si>
    <t>minusvalenza realizzata derivati</t>
  </si>
  <si>
    <t>4.13.022</t>
  </si>
  <si>
    <t>4.15.003</t>
  </si>
  <si>
    <t>svalutazioni di strumenti finanziari derivati</t>
  </si>
  <si>
    <t>4.05.005</t>
  </si>
  <si>
    <t>amm.to avviamento</t>
  </si>
  <si>
    <r>
      <t>31/12/N
Preliminare</t>
    </r>
    <r>
      <rPr>
        <sz val="11"/>
        <color rgb="FFFF0000"/>
        <rFont val="Calibri"/>
        <family val="2"/>
        <scheme val="minor"/>
      </rPr>
      <t>*</t>
    </r>
  </si>
  <si>
    <t>31/12/N</t>
  </si>
  <si>
    <t>Check</t>
  </si>
  <si>
    <t>Utlie / (Perdita) d'esercizio</t>
  </si>
  <si>
    <t>Codice</t>
  </si>
  <si>
    <t>Descrizione</t>
  </si>
  <si>
    <t>Chiave</t>
  </si>
  <si>
    <t>Mapping</t>
  </si>
  <si>
    <t>SP</t>
  </si>
  <si>
    <t>B.I.1. Costi di impianto e di ampliamento</t>
  </si>
  <si>
    <t>B.I.5. Avviamento</t>
  </si>
  <si>
    <t>B.II.1. Terreni e fabbricati</t>
  </si>
  <si>
    <t>B.II.2. Impianti</t>
  </si>
  <si>
    <t>altri depositi immobilizzati</t>
  </si>
  <si>
    <t>B.III.2.d.bis. Cred. vs Altri entro</t>
  </si>
  <si>
    <t>B.III.4. Strumenti finanziari derivati attivi</t>
  </si>
  <si>
    <t>C.II.1. Cred. vs Clienti</t>
  </si>
  <si>
    <t>note credito da emettere service charges</t>
  </si>
  <si>
    <t>fondo svalutazione crediti  tassato</t>
  </si>
  <si>
    <t>C.II.4. Cred. vs Controllanti</t>
  </si>
  <si>
    <t>erario conto ires</t>
  </si>
  <si>
    <t>C.II.5.bis. Cred. tributari entro</t>
  </si>
  <si>
    <t>erario conto irap</t>
  </si>
  <si>
    <t>C.II.5.ter. Imposte anticipate</t>
  </si>
  <si>
    <t>C.II.5.quater. Cred. verso altri entro</t>
  </si>
  <si>
    <t>C.IV.1. Depositi bancari</t>
  </si>
  <si>
    <t>C.IV.3. Denaro in cassa</t>
  </si>
  <si>
    <t>D. RATEI E RISCONTI ATTIVI</t>
  </si>
  <si>
    <t>Da D.3.</t>
  </si>
  <si>
    <t>A.I. Capitale sociale</t>
  </si>
  <si>
    <t>2.01.013</t>
  </si>
  <si>
    <t>Riserva da soprapprezzo delle azioni</t>
  </si>
  <si>
    <t>A.II. Riserva da sovrapprezzo</t>
  </si>
  <si>
    <t>A.III. Riserva di rivalutazione</t>
  </si>
  <si>
    <t>A.IV. Riserva legale</t>
  </si>
  <si>
    <t>A.VI. Altre riserve</t>
  </si>
  <si>
    <t>A.VII. Riserva derivati</t>
  </si>
  <si>
    <t>A.VIII. Utile/perdita a nuovo</t>
  </si>
  <si>
    <t>D.3. Soci per Finanziamenti entro</t>
  </si>
  <si>
    <t>D.3. Soci per Finanziamenti oltre</t>
  </si>
  <si>
    <t>D.4. Banche entro l'esercizio</t>
  </si>
  <si>
    <t>D.7. Fornitori</t>
  </si>
  <si>
    <t>2.10.004</t>
  </si>
  <si>
    <t>fornitori c/note credito da ricevere terz…</t>
  </si>
  <si>
    <t>D.11. Debiti controllante</t>
  </si>
  <si>
    <t>2.18.002</t>
  </si>
  <si>
    <t>debiti verso controllanti finanziari</t>
  </si>
  <si>
    <t>2.18.003</t>
  </si>
  <si>
    <t>debiti verso controllanti  commerciali</t>
  </si>
  <si>
    <t>D.12. Debiti Tributari entro</t>
  </si>
  <si>
    <t>debiti diversi  a breve termine</t>
  </si>
  <si>
    <t>D.14. Altri Debiti entro</t>
  </si>
  <si>
    <t>debiti per depositi cauzionali ricevuti</t>
  </si>
  <si>
    <t>D.14. Altri Debiti oltre</t>
  </si>
  <si>
    <t>E. RATEI E RISCONTI PASSIVI</t>
  </si>
  <si>
    <t>CE</t>
  </si>
  <si>
    <t>A.1. Ricavi vendite e prestazioni</t>
  </si>
  <si>
    <t>A.5. Altri ricavi</t>
  </si>
  <si>
    <t>3.05.028</t>
  </si>
  <si>
    <t>Riaddebiti - mantenzioni e riparazioni</t>
  </si>
  <si>
    <t xml:space="preserve">Recuperi dai tenant - bilanciamento </t>
  </si>
  <si>
    <t>4.12.038</t>
  </si>
  <si>
    <t>Abbuoni passivi</t>
  </si>
  <si>
    <t>3.08.013</t>
  </si>
  <si>
    <t>interessi attivi di mora spese comuni</t>
  </si>
  <si>
    <t>manutenzione ascensori/elevatori (no rec)</t>
  </si>
  <si>
    <t>B.7. Servizi</t>
  </si>
  <si>
    <t>4.02.060</t>
  </si>
  <si>
    <t>manutenzioni tubature e scoli</t>
  </si>
  <si>
    <t>altre manutenzioni e riparazioni contratto</t>
  </si>
  <si>
    <t>altri servizi fabbricato</t>
  </si>
  <si>
    <t>manutenzioni e riparazioni - altro (no rec)</t>
  </si>
  <si>
    <t>4.02.011</t>
  </si>
  <si>
    <t>gest.imp.sicurezza gall. (no rec)</t>
  </si>
  <si>
    <t>4.02.123</t>
  </si>
  <si>
    <t>consulenze legali notarilie amministrative (rec)</t>
  </si>
  <si>
    <t>4.02.191</t>
  </si>
  <si>
    <t>Costi di allestimento - incentivi concessi</t>
  </si>
  <si>
    <t>4.02.207</t>
  </si>
  <si>
    <t>Consulenze legali - cause con i tenant</t>
  </si>
  <si>
    <t>acqua (rec)</t>
  </si>
  <si>
    <t>consulenze contabili (no rec)</t>
  </si>
  <si>
    <t>consulenze fiscali (no rec)</t>
  </si>
  <si>
    <t>consulenze per valutazioni (no rec)</t>
  </si>
  <si>
    <t>spese legali - altro (no rec)</t>
  </si>
  <si>
    <t>spese postali e valori bollati (no rec)</t>
  </si>
  <si>
    <t>compensi soc revisione e collegio sind contr FONDO (no rec)</t>
  </si>
  <si>
    <t>Property Management Fees - CBRE (no rec)</t>
  </si>
  <si>
    <t>altre spese generali e amministrative (rec)Â B7</t>
  </si>
  <si>
    <t>4.02.164</t>
  </si>
  <si>
    <t>Riparazioni edili - riscaldamento (rec)</t>
  </si>
  <si>
    <t>B.10.a. Amm. Immob. Immat.</t>
  </si>
  <si>
    <t>B.10.b. Amm. Immob. Mat.</t>
  </si>
  <si>
    <t>amm.to altri impianti e macchinari</t>
  </si>
  <si>
    <t>4.08.001</t>
  </si>
  <si>
    <t>acc.to svalutazione crediti</t>
  </si>
  <si>
    <t>B.10.d. Svalut. crediti</t>
  </si>
  <si>
    <t>imposte di bollo (rec)</t>
  </si>
  <si>
    <t>B.14. Oneri diversi di gestione</t>
  </si>
  <si>
    <t>imu/tasi (no rec)</t>
  </si>
  <si>
    <t>imposta registro contr. Locazione (no rec)</t>
  </si>
  <si>
    <t>C.16.d. Proventi fin. Diversi</t>
  </si>
  <si>
    <t>C.17. Oneri finanziari</t>
  </si>
  <si>
    <t xml:space="preserve">Commissioni stipula finanziamenti - terzi </t>
  </si>
  <si>
    <t>D.19. Svalutazioni</t>
  </si>
  <si>
    <t>4.16.002</t>
  </si>
  <si>
    <t>irap esercizio</t>
  </si>
  <si>
    <t>Imposte correnti</t>
  </si>
  <si>
    <t>4.16.001</t>
  </si>
  <si>
    <t>ires esercizio</t>
  </si>
  <si>
    <t>4.16.003</t>
  </si>
  <si>
    <t>imposte anticipate</t>
  </si>
  <si>
    <t>Imposte differite e anticipate</t>
  </si>
  <si>
    <t>STATO PATRIMONIALE</t>
  </si>
  <si>
    <t>Attivo</t>
  </si>
  <si>
    <t>B.I. IMMOB. IMMATERIALI</t>
  </si>
  <si>
    <t>B.II. IMMOB. MATERIALI</t>
  </si>
  <si>
    <t>B.III. IMMOB. FINANZIARIE</t>
  </si>
  <si>
    <t>B.III.2. CREDITI Imm. Fin.</t>
  </si>
  <si>
    <t>C.I. RIMANENZE</t>
  </si>
  <si>
    <t>C.II. CREDITI</t>
  </si>
  <si>
    <t>C.IV. DISPON. LIQUIDE</t>
  </si>
  <si>
    <t>Passivo</t>
  </si>
  <si>
    <t>A. PATRIMONIO NETTO</t>
  </si>
  <si>
    <t>A.IX. Utile/perdita di esercizio</t>
  </si>
  <si>
    <t>B. FONDI RISCHI</t>
  </si>
  <si>
    <t>C. TRATTAMENTO DI FINE RAPPORTO</t>
  </si>
  <si>
    <t>D. DEBITI</t>
  </si>
  <si>
    <t>CONTO ECONOMICO</t>
  </si>
  <si>
    <t>A. VAL. DELLA PRODUZIONE</t>
  </si>
  <si>
    <t>B. COSTI DELLA PRODUZIONE</t>
  </si>
  <si>
    <t>B.10. Ammortamenti e svalut.</t>
  </si>
  <si>
    <t>RISULTATO OPERATIVO</t>
  </si>
  <si>
    <t>C. PROVENTI E ONERI FINANZIARI</t>
  </si>
  <si>
    <t>C.16. Altri Proventi</t>
  </si>
  <si>
    <t>D. RETTIFICHE ATT. FINANZ.</t>
  </si>
  <si>
    <t>RISULTATO PRIMA DELLE IMPOSTE</t>
  </si>
  <si>
    <t>20. Imposte sul reddito</t>
  </si>
  <si>
    <t>21. UTILE/PERDITA DI ESERCIZIO</t>
  </si>
  <si>
    <t>Bi.Ve. Provv. 31/12/N</t>
  </si>
  <si>
    <t>Bi.Ve. DEF 31/12/N-1</t>
  </si>
  <si>
    <t>VAR 
N-N-1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</si>
</sst>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_-* #,##0.00\ _€_-;\-* #,##0.00\ _€_-;_-* &quot;-&quot;??\ _€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FF297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8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0" quotePrefix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3" fontId="0" fillId="0" borderId="0" xfId="0" applyNumberFormat="1" applyAlignment="1">
      <alignment vertical="center"/>
    </xf>
    <xf numFmtId="3" fontId="0" fillId="0" borderId="2" xfId="0" applyNumberFormat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9" fontId="0" fillId="0" borderId="0" xfId="1" applyFont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3" fontId="0" fillId="0" borderId="3" xfId="0" applyNumberFormat="1" applyBorder="1" applyAlignment="1">
      <alignment vertical="center"/>
    </xf>
    <xf numFmtId="9" fontId="0" fillId="0" borderId="3" xfId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3" borderId="0" xfId="0" applyFill="1" applyAlignment="1">
      <alignment vertical="center"/>
    </xf>
    <xf numFmtId="3" fontId="0" fillId="3" borderId="0" xfId="0" applyNumberFormat="1" applyFill="1" applyAlignment="1">
      <alignment vertical="center"/>
    </xf>
    <xf numFmtId="3" fontId="0" fillId="3" borderId="0" xfId="0" applyNumberFormat="1" applyFill="1" applyAlignment="1">
      <alignment horizontal="center" vertical="center"/>
    </xf>
    <xf numFmtId="9" fontId="0" fillId="3" borderId="0" xfId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2" fillId="4" borderId="1" xfId="0" quotePrefix="1" applyNumberFormat="1" applyFont="1" applyFill="1" applyBorder="1" applyAlignment="1">
      <alignment horizontal="right" vertical="center" wrapText="1"/>
    </xf>
    <xf numFmtId="3" fontId="2" fillId="4" borderId="1" xfId="0" quotePrefix="1" applyNumberFormat="1" applyFont="1" applyFill="1" applyBorder="1" applyAlignment="1">
      <alignment horizontal="center" vertical="center" wrapText="1"/>
    </xf>
    <xf numFmtId="9" fontId="2" fillId="4" borderId="1" xfId="1" quotePrefix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0" xfId="0" applyNumberFormat="1" applyFont="1" applyFill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horizontal="centerContinuous" vertical="center"/>
    </xf>
    <xf numFmtId="9" fontId="0" fillId="0" borderId="0" xfId="1" applyFont="1" applyFill="1" applyBorder="1" applyAlignment="1">
      <alignment horizontal="center" vertical="center"/>
    </xf>
    <xf numFmtId="3" fontId="4" fillId="0" borderId="0" xfId="0" applyNumberFormat="1" applyFont="1"/>
    <xf numFmtId="0" fontId="6" fillId="5" borderId="6" xfId="2" applyFont="1" applyFill="1" applyBorder="1" applyAlignment="1">
      <alignment vertical="center"/>
    </xf>
    <xf numFmtId="3" fontId="2" fillId="4" borderId="4" xfId="0" applyNumberFormat="1" applyFont="1" applyFill="1" applyBorder="1" applyAlignment="1">
      <alignment horizontal="centerContinuous" vertical="center"/>
    </xf>
    <xf numFmtId="3" fontId="2" fillId="4" borderId="1" xfId="0" applyNumberFormat="1" applyFont="1" applyFill="1" applyBorder="1" applyAlignment="1">
      <alignment horizontal="centerContinuous" vertical="center"/>
    </xf>
    <xf numFmtId="9" fontId="2" fillId="4" borderId="1" xfId="1" applyFont="1" applyFill="1" applyBorder="1" applyAlignment="1">
      <alignment horizontal="centerContinuous" vertical="center"/>
    </xf>
    <xf numFmtId="3" fontId="0" fillId="0" borderId="2" xfId="0" applyNumberFormat="1" applyBorder="1" applyAlignment="1">
      <alignment horizontal="right" vertical="center"/>
    </xf>
    <xf numFmtId="0" fontId="2" fillId="0" borderId="0" xfId="0" quotePrefix="1" applyFont="1"/>
    <xf numFmtId="0" fontId="0" fillId="0" borderId="0" xfId="0" applyAlignment="1">
      <alignment horizontal="center" vertical="center"/>
    </xf>
    <xf numFmtId="164" fontId="0" fillId="0" borderId="0" xfId="5" applyNumberFormat="1" applyFont="1" applyFill="1" applyAlignment="1">
      <alignment vertical="center"/>
    </xf>
    <xf numFmtId="164" fontId="0" fillId="0" borderId="0" xfId="5" applyNumberFormat="1" applyFont="1" applyFill="1"/>
    <xf numFmtId="164" fontId="0" fillId="0" borderId="0" xfId="5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164" fontId="10" fillId="0" borderId="0" xfId="5" applyNumberFormat="1" applyFont="1" applyFill="1" applyAlignment="1">
      <alignment vertical="center"/>
    </xf>
    <xf numFmtId="164" fontId="10" fillId="0" borderId="0" xfId="5" applyNumberFormat="1" applyFont="1" applyFill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164" fontId="12" fillId="0" borderId="0" xfId="5" applyNumberFormat="1" applyFont="1" applyFill="1" applyAlignment="1">
      <alignment vertical="center"/>
    </xf>
    <xf numFmtId="164" fontId="13" fillId="0" borderId="0" xfId="5" applyNumberFormat="1" applyFont="1" applyFill="1"/>
    <xf numFmtId="49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6" fontId="0" fillId="0" borderId="0" xfId="0" applyNumberFormat="1"/>
    <xf numFmtId="0" fontId="0" fillId="0" borderId="7" xfId="0" applyBorder="1" applyAlignment="1">
      <alignment horizontal="center" vertical="center"/>
    </xf>
    <xf numFmtId="0" fontId="0" fillId="0" borderId="7" xfId="0" applyBorder="1"/>
    <xf numFmtId="164" fontId="0" fillId="0" borderId="7" xfId="5" applyNumberFormat="1" applyFont="1" applyFill="1" applyBorder="1"/>
    <xf numFmtId="164" fontId="4" fillId="0" borderId="7" xfId="5" applyNumberFormat="1" applyFont="1" applyFill="1" applyBorder="1" applyAlignment="1">
      <alignment vertical="center"/>
    </xf>
    <xf numFmtId="164" fontId="4" fillId="0" borderId="7" xfId="5" applyNumberFormat="1" applyFont="1" applyFill="1" applyBorder="1"/>
    <xf numFmtId="164" fontId="4" fillId="0" borderId="7" xfId="5" applyNumberFormat="1" applyFont="1" applyFill="1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 vertical="center"/>
    </xf>
    <xf numFmtId="164" fontId="0" fillId="0" borderId="8" xfId="5" applyNumberFormat="1" applyFont="1" applyFill="1" applyBorder="1"/>
    <xf numFmtId="164" fontId="4" fillId="0" borderId="8" xfId="5" applyNumberFormat="1" applyFont="1" applyFill="1" applyBorder="1" applyAlignment="1">
      <alignment vertical="center"/>
    </xf>
    <xf numFmtId="164" fontId="4" fillId="0" borderId="8" xfId="5" applyNumberFormat="1" applyFont="1" applyFill="1" applyBorder="1"/>
    <xf numFmtId="164" fontId="4" fillId="0" borderId="8" xfId="5" applyNumberFormat="1" applyFont="1" applyFill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vertical="center"/>
    </xf>
    <xf numFmtId="164" fontId="9" fillId="0" borderId="8" xfId="5" applyNumberFormat="1" applyFont="1" applyFill="1" applyBorder="1" applyAlignment="1">
      <alignment horizontal="right" vertical="center"/>
    </xf>
    <xf numFmtId="0" fontId="0" fillId="0" borderId="8" xfId="0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49" fontId="4" fillId="0" borderId="9" xfId="0" applyNumberFormat="1" applyFont="1" applyBorder="1"/>
    <xf numFmtId="164" fontId="4" fillId="0" borderId="9" xfId="5" applyNumberFormat="1" applyFont="1" applyFill="1" applyBorder="1" applyAlignment="1">
      <alignment vertical="center"/>
    </xf>
    <xf numFmtId="164" fontId="4" fillId="0" borderId="9" xfId="5" applyNumberFormat="1" applyFont="1" applyFill="1" applyBorder="1"/>
    <xf numFmtId="164" fontId="4" fillId="0" borderId="9" xfId="5" applyNumberFormat="1" applyFont="1" applyFill="1" applyBorder="1" applyAlignment="1">
      <alignment horizontal="center"/>
    </xf>
    <xf numFmtId="0" fontId="0" fillId="0" borderId="9" xfId="0" applyBorder="1"/>
    <xf numFmtId="0" fontId="0" fillId="0" borderId="0" xfId="0" applyAlignment="1">
      <alignment horizontal="center"/>
    </xf>
    <xf numFmtId="164" fontId="4" fillId="0" borderId="0" xfId="5" applyNumberFormat="1" applyFont="1" applyFill="1" applyBorder="1" applyAlignment="1">
      <alignment vertical="center"/>
    </xf>
    <xf numFmtId="164" fontId="4" fillId="0" borderId="0" xfId="5" applyNumberFormat="1" applyFont="1" applyFill="1" applyBorder="1"/>
    <xf numFmtId="164" fontId="4" fillId="0" borderId="0" xfId="5" applyNumberFormat="1" applyFont="1" applyFill="1" applyBorder="1" applyAlignment="1">
      <alignment horizontal="center"/>
    </xf>
    <xf numFmtId="164" fontId="4" fillId="0" borderId="0" xfId="5" applyNumberFormat="1" applyFont="1" applyAlignment="1">
      <alignment vertical="center"/>
    </xf>
    <xf numFmtId="164" fontId="4" fillId="0" borderId="0" xfId="5" applyNumberFormat="1" applyFont="1" applyBorder="1" applyAlignment="1">
      <alignment vertical="center"/>
    </xf>
    <xf numFmtId="164" fontId="4" fillId="0" borderId="0" xfId="5" applyNumberFormat="1" applyFont="1" applyBorder="1"/>
    <xf numFmtId="164" fontId="4" fillId="0" borderId="0" xfId="5" applyNumberFormat="1" applyFont="1" applyBorder="1" applyAlignment="1">
      <alignment horizontal="center"/>
    </xf>
    <xf numFmtId="164" fontId="4" fillId="0" borderId="0" xfId="5" applyNumberFormat="1" applyFont="1"/>
    <xf numFmtId="164" fontId="4" fillId="0" borderId="0" xfId="5" applyNumberFormat="1" applyFont="1" applyAlignment="1">
      <alignment horizontal="center"/>
    </xf>
    <xf numFmtId="164" fontId="0" fillId="0" borderId="0" xfId="5" applyNumberFormat="1" applyFont="1" applyAlignment="1">
      <alignment vertical="center"/>
    </xf>
    <xf numFmtId="164" fontId="0" fillId="0" borderId="0" xfId="5" applyNumberFormat="1" applyFont="1"/>
    <xf numFmtId="164" fontId="0" fillId="0" borderId="0" xfId="5" applyNumberFormat="1" applyFont="1" applyAlignment="1">
      <alignment horizontal="center"/>
    </xf>
    <xf numFmtId="0" fontId="6" fillId="5" borderId="0" xfId="2" applyFont="1" applyFill="1" applyAlignment="1">
      <alignment horizontal="left" vertical="center"/>
    </xf>
    <xf numFmtId="0" fontId="15" fillId="5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164" fontId="15" fillId="5" borderId="0" xfId="5" applyNumberFormat="1" applyFont="1" applyFill="1" applyBorder="1" applyAlignment="1">
      <alignment vertical="center"/>
    </xf>
    <xf numFmtId="0" fontId="16" fillId="0" borderId="0" xfId="2" applyFont="1" applyAlignment="1">
      <alignment horizontal="left" vertical="center"/>
    </xf>
    <xf numFmtId="0" fontId="6" fillId="0" borderId="0" xfId="2" applyFont="1" applyAlignment="1">
      <alignment vertical="center"/>
    </xf>
    <xf numFmtId="0" fontId="6" fillId="7" borderId="10" xfId="2" applyFont="1" applyFill="1" applyBorder="1" applyAlignment="1">
      <alignment horizontal="left" vertical="center" wrapText="1"/>
    </xf>
    <xf numFmtId="164" fontId="6" fillId="7" borderId="10" xfId="5" applyNumberFormat="1" applyFont="1" applyFill="1" applyBorder="1" applyAlignment="1">
      <alignment vertical="center"/>
    </xf>
    <xf numFmtId="0" fontId="6" fillId="5" borderId="10" xfId="2" applyFont="1" applyFill="1" applyBorder="1" applyAlignment="1">
      <alignment horizontal="left" vertical="center" wrapText="1"/>
    </xf>
    <xf numFmtId="164" fontId="6" fillId="5" borderId="10" xfId="5" applyNumberFormat="1" applyFont="1" applyFill="1" applyBorder="1" applyAlignment="1">
      <alignment horizontal="right" vertical="center"/>
    </xf>
    <xf numFmtId="0" fontId="15" fillId="5" borderId="10" xfId="2" applyFont="1" applyFill="1" applyBorder="1" applyAlignment="1">
      <alignment horizontal="left" vertical="center" wrapText="1"/>
    </xf>
    <xf numFmtId="164" fontId="15" fillId="5" borderId="10" xfId="5" applyNumberFormat="1" applyFont="1" applyFill="1" applyBorder="1" applyAlignment="1">
      <alignment horizontal="right" vertical="center"/>
    </xf>
    <xf numFmtId="0" fontId="15" fillId="5" borderId="10" xfId="2" applyFont="1" applyFill="1" applyBorder="1" applyAlignment="1">
      <alignment vertical="center"/>
    </xf>
    <xf numFmtId="164" fontId="15" fillId="5" borderId="10" xfId="5" applyNumberFormat="1" applyFont="1" applyFill="1" applyBorder="1" applyAlignment="1">
      <alignment vertical="center"/>
    </xf>
    <xf numFmtId="164" fontId="7" fillId="5" borderId="10" xfId="5" applyNumberFormat="1" applyFont="1" applyFill="1" applyBorder="1" applyAlignment="1">
      <alignment horizontal="right" vertical="center"/>
    </xf>
    <xf numFmtId="0" fontId="17" fillId="5" borderId="0" xfId="2" applyFont="1" applyFill="1" applyAlignment="1">
      <alignment vertical="center"/>
    </xf>
    <xf numFmtId="0" fontId="17" fillId="0" borderId="0" xfId="2" applyFont="1" applyAlignment="1">
      <alignment vertical="center"/>
    </xf>
    <xf numFmtId="164" fontId="17" fillId="5" borderId="0" xfId="5" applyNumberFormat="1" applyFont="1" applyFill="1" applyBorder="1" applyAlignment="1">
      <alignment vertical="center"/>
    </xf>
    <xf numFmtId="0" fontId="18" fillId="5" borderId="0" xfId="2" applyFont="1" applyFill="1" applyAlignment="1">
      <alignment vertical="center"/>
    </xf>
    <xf numFmtId="0" fontId="2" fillId="5" borderId="0" xfId="2" applyFont="1" applyFill="1" applyAlignment="1">
      <alignment horizontal="left" vertical="center"/>
    </xf>
    <xf numFmtId="165" fontId="15" fillId="0" borderId="0" xfId="5" applyNumberFormat="1" applyFont="1" applyBorder="1" applyAlignment="1">
      <alignment vertical="center"/>
    </xf>
    <xf numFmtId="165" fontId="6" fillId="0" borderId="0" xfId="5" applyNumberFormat="1" applyFont="1" applyBorder="1" applyAlignment="1">
      <alignment vertical="center"/>
    </xf>
    <xf numFmtId="0" fontId="18" fillId="5" borderId="10" xfId="2" applyFont="1" applyFill="1" applyBorder="1" applyAlignment="1">
      <alignment horizontal="left" vertical="center" wrapText="1" indent="3"/>
    </xf>
    <xf numFmtId="165" fontId="18" fillId="0" borderId="0" xfId="5" applyNumberFormat="1" applyFont="1" applyBorder="1" applyAlignment="1">
      <alignment vertical="center"/>
    </xf>
    <xf numFmtId="164" fontId="18" fillId="5" borderId="10" xfId="5" applyNumberFormat="1" applyFont="1" applyFill="1" applyBorder="1" applyAlignment="1">
      <alignment horizontal="right" vertical="center"/>
    </xf>
    <xf numFmtId="0" fontId="18" fillId="0" borderId="0" xfId="2" applyFont="1" applyAlignment="1">
      <alignment vertical="center"/>
    </xf>
    <xf numFmtId="0" fontId="6" fillId="4" borderId="10" xfId="2" applyFont="1" applyFill="1" applyBorder="1" applyAlignment="1">
      <alignment horizontal="left" vertical="center" wrapText="1"/>
    </xf>
    <xf numFmtId="165" fontId="6" fillId="4" borderId="0" xfId="5" applyNumberFormat="1" applyFont="1" applyFill="1" applyBorder="1" applyAlignment="1">
      <alignment vertical="center"/>
    </xf>
    <xf numFmtId="164" fontId="6" fillId="4" borderId="10" xfId="5" applyNumberFormat="1" applyFont="1" applyFill="1" applyBorder="1" applyAlignment="1">
      <alignment horizontal="right" vertical="center"/>
    </xf>
    <xf numFmtId="0" fontId="6" fillId="6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vertical="center"/>
    </xf>
    <xf numFmtId="164" fontId="6" fillId="6" borderId="1" xfId="5" applyNumberFormat="1" applyFont="1" applyFill="1" applyBorder="1" applyAlignment="1">
      <alignment horizontal="right" vertical="center" wrapText="1"/>
    </xf>
    <xf numFmtId="164" fontId="6" fillId="6" borderId="1" xfId="5" applyNumberFormat="1" applyFont="1" applyFill="1" applyBorder="1" applyAlignment="1">
      <alignment horizontal="center" vertical="center" wrapText="1"/>
    </xf>
    <xf numFmtId="164" fontId="17" fillId="5" borderId="10" xfId="5" applyNumberFormat="1" applyFont="1" applyFill="1" applyBorder="1" applyAlignment="1">
      <alignment horizontal="right" vertical="center"/>
    </xf>
    <xf numFmtId="0" fontId="19" fillId="0" borderId="0" xfId="2" applyFont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3" fontId="2" fillId="4" borderId="5" xfId="0" applyNumberFormat="1" applyFont="1" applyFill="1" applyBorder="1" applyAlignment="1">
      <alignment horizontal="centerContinuous" vertical="center"/>
    </xf>
    <xf numFmtId="3" fontId="2" fillId="4" borderId="4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2" fillId="4" borderId="5" xfId="0" applyNumberFormat="1" applyFont="1" applyFill="1" applyBorder="1" applyAlignment="1">
      <alignment horizontal="center" vertical="center"/>
    </xf>
  </cellXfs>
  <cellStyles count="6">
    <cellStyle name="Comma" xfId="5" builtinId="3"/>
    <cellStyle name="Migliaia 2" xfId="4" xr:uid="{BB3CFC4C-2B02-46F9-97E4-2D3688F7B79F}"/>
    <cellStyle name="Normal" xfId="0" builtinId="0"/>
    <cellStyle name="Normale 2" xfId="2" xr:uid="{F235D9DF-8AA7-4988-A927-5FA1F81E3B4F}"/>
    <cellStyle name="Normale 2 2" xfId="3" xr:uid="{7CBA7F82-0FCC-45EA-89EC-12D3B0AC4E05}"/>
    <cellStyle name="Per cent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</xdr:row>
      <xdr:rowOff>179070</xdr:rowOff>
    </xdr:from>
    <xdr:to>
      <xdr:col>16</xdr:col>
      <xdr:colOff>205740</xdr:colOff>
      <xdr:row>30</xdr:row>
      <xdr:rowOff>140971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C7364A-2320-1E35-3A7E-B9805EA1E283}"/>
            </a:ext>
          </a:extLst>
        </xdr:cNvPr>
        <xdr:cNvSpPr txBox="1"/>
      </xdr:nvSpPr>
      <xdr:spPr>
        <a:xfrm>
          <a:off x="611505" y="360045"/>
          <a:ext cx="9347835" cy="5210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Attività aziendale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data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30/07/2021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l'intero capitale sociale è stato acquisito dalla società R. Italy S.r.l., società di diritto italiano appartenente al gruppo R. Europe.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L'acquisizione delle quote societarie di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M.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S.r.l. rappresenta il primo investimento del Gruppo in Italia.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Società svolge la propria attività nel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settore immobiliare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concedendo in locazione a terzi i beni immobili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siti in un complesso situato nella periferia della città di Milano.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sito è costituito da un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ampio complesso logistico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composto da edifici ad uso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ufficio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magazzini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 un'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ampia area esterna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adibita allo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stoccaggio e alla movimentazione di containers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sito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beneficia di un raccordo ferroviario dedicato e della immediata vicinanza alla rete autostradale. L'immobile è servito da due strade provinciali,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tramite le quali si raggiungono agevolmente l'Autostrada A4, l'Autostrada Milano-Brescia (BREBEMI) e la nuova Tangenziale Est Esterna di Milano (TEEM).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superficie locabile totale dell'immobile è di circa 150.000 mq, di cui circa 30.000 mq di superficie coperta divisa come segue: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due magazzini principali, fra loro collegati (B1 e B2), con una superficie totale di circa 19.000 mq e un'altezza interna di circa 8 metri, serviti da ribalte di carico e scarico;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un edificio di servizio (A) annesso ai due magazzini principali e con spazi ad uso ufficio per una superficie di circa 1.900 mq;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un edificio (F) con una superficie ad uso magazzino di circa 6.000 mq e una ad uso ufficio di circa 700 mq;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un corpo uffici (E) esteso su una superficie di circa 2.300 mq e altri immobili annessi con una superficie di circa 135 mq;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aree esterne di circa 120.000 mq utilizzate come zone di carico-scarico, piazzali di manovra o zone per lo stoccaggio all'aperto di containers;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un edificio (officina) con una superficie ad uso magazzino di circa 500 mq e una ad uso ufficio di circa 40 mq In conformità ai regolamenti urbanistici vigenti.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Società delega interamente la gestione dell’impresa ad un gestore esterno,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avvalendosi solo di consulenti esterni senza l’assunzione di alcun dipendente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gestore esterno svolge l’attività di </a:t>
          </a:r>
          <a:r>
            <a:rPr lang="it-IT" sz="1100" i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corporate accounting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redigendo ed inviando mensilmente alla Società un report con il lavoro svolto.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fatturato al 31.12.2023 risulta pari a circa Euro 0 milioni, con il risultato in perdita e pari ad Euro 198.756 migliaia.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Società redige il bilancio abbreviato non superando i limiti previsti dal 2435 bis del Codice civile: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Ricavi superiori ad euro 11.000.000;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Attivo superiore ad euro 5.500.000;</a:t>
          </a:r>
        </a:p>
        <a:p>
          <a:pPr lvl="0"/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Dipendi medi superiori a n.50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388620</xdr:colOff>
      <xdr:row>11</xdr:row>
      <xdr:rowOff>59055</xdr:rowOff>
    </xdr:from>
    <xdr:to>
      <xdr:col>11</xdr:col>
      <xdr:colOff>655320</xdr:colOff>
      <xdr:row>14</xdr:row>
      <xdr:rowOff>55245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AD6674A1-2205-4B58-99DD-4123C3E437D1}"/>
            </a:ext>
          </a:extLst>
        </xdr:cNvPr>
        <xdr:cNvSpPr/>
      </xdr:nvSpPr>
      <xdr:spPr>
        <a:xfrm>
          <a:off x="7360920" y="2253615"/>
          <a:ext cx="266700" cy="544830"/>
        </a:xfrm>
        <a:prstGeom prst="downArrow">
          <a:avLst/>
        </a:prstGeom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495301</xdr:colOff>
      <xdr:row>20</xdr:row>
      <xdr:rowOff>158115</xdr:rowOff>
    </xdr:from>
    <xdr:to>
      <xdr:col>14</xdr:col>
      <xdr:colOff>704850</xdr:colOff>
      <xdr:row>37</xdr:row>
      <xdr:rowOff>38100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71F62006-8761-49E5-A670-264A71925348}"/>
            </a:ext>
          </a:extLst>
        </xdr:cNvPr>
        <xdr:cNvSpPr txBox="1"/>
      </xdr:nvSpPr>
      <xdr:spPr>
        <a:xfrm>
          <a:off x="998221" y="4181475"/>
          <a:ext cx="8983979" cy="29889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rgbClr val="FF0000"/>
              </a:solidFill>
            </a:rPr>
            <a:t>*</a:t>
          </a:r>
          <a:r>
            <a:rPr lang="it-IT" sz="1100"/>
            <a:t> Gli</a:t>
          </a:r>
          <a:r>
            <a:rPr lang="it-IT" sz="1100" baseline="0"/>
            <a:t> importi dei parametri "</a:t>
          </a:r>
          <a:r>
            <a:rPr lang="it-IT" sz="1100" i="1" baseline="0"/>
            <a:t>31/12/N Preliminare </a:t>
          </a:r>
          <a:r>
            <a:rPr lang="it-IT" sz="1100" baseline="0"/>
            <a:t>sono stati così individuati:</a:t>
          </a:r>
        </a:p>
        <a:p>
          <a:endParaRPr lang="it-IT" sz="1100" baseline="0"/>
        </a:p>
        <a:p>
          <a:r>
            <a:rPr lang="it-IT" sz="1100" baseline="0"/>
            <a:t>&gt; </a:t>
          </a:r>
          <a:r>
            <a:rPr lang="it-IT" sz="1100" b="1" u="sng" baseline="0"/>
            <a:t>Totale attivo</a:t>
          </a:r>
          <a:r>
            <a:rPr lang="it-IT" sz="1100" b="1" baseline="0"/>
            <a:t>:</a:t>
          </a:r>
          <a:r>
            <a:rPr lang="it-IT" sz="1100" baseline="0"/>
            <a:t> </a:t>
          </a:r>
        </a:p>
        <a:p>
          <a:r>
            <a:rPr lang="it-IT" sz="1100" baseline="0"/>
            <a:t>Avendo a disposizione una bozza di bilancio relativo all'anno N, abbiamo considerato il Totale Attivo dal Bilancio di Verifica al 31/12/N provvisorio, </a:t>
          </a:r>
          <a:r>
            <a:rPr lang="it-IT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pari ad Euro </a:t>
          </a:r>
          <a:r>
            <a:rPr lang="it-IT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it-IT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47.239.859 </a:t>
          </a:r>
          <a:r>
            <a:rPr lang="it-IT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Inserito l'impoorto arrotondato per Euro </a:t>
          </a:r>
          <a:r>
            <a:rPr lang="it-IT" sz="11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47.200.000</a:t>
          </a:r>
          <a:r>
            <a:rPr lang="it-IT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it-IT" sz="1100" b="1" i="1" baseline="0">
            <a:solidFill>
              <a:srgbClr val="FF0000"/>
            </a:solidFill>
          </a:endParaRPr>
        </a:p>
        <a:p>
          <a:r>
            <a:rPr lang="it-IT" sz="1100" baseline="0"/>
            <a:t>&gt; </a:t>
          </a:r>
          <a:r>
            <a:rPr lang="it-IT" sz="1100" b="1" u="sng" baseline="0"/>
            <a:t>Patrimonio Netto</a:t>
          </a:r>
          <a:r>
            <a:rPr lang="it-IT" sz="1100" b="1" baseline="0"/>
            <a:t>:</a:t>
          </a:r>
          <a:r>
            <a:rPr lang="it-IT" sz="1100" baseline="0"/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/>
            <a:t>Dalla bozza di bilancio di verifica al 31/12N e da colloquio con la Società, abbiamo appreso che la Società chiuderà in perdita, pertanto si prevede un Patrimonio Netto pari ad Euro </a:t>
          </a:r>
          <a:r>
            <a:rPr lang="it-IT" sz="1100" b="0" u="none" baseline="0"/>
            <a:t>15.501.817. </a:t>
          </a:r>
          <a:r>
            <a:rPr lang="it-IT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Inserito l'impoorto arrotondato per Euro </a:t>
          </a:r>
          <a:r>
            <a:rPr lang="it-IT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15.500.000</a:t>
          </a:r>
          <a:r>
            <a:rPr lang="it-IT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it-IT" sz="1100" b="0" u="none" baseline="0"/>
        </a:p>
        <a:p>
          <a:endParaRPr lang="it-IT" sz="1100" b="1" u="sng" baseline="0"/>
        </a:p>
        <a:p>
          <a:r>
            <a:rPr lang="it-IT" sz="1100" baseline="0"/>
            <a:t>&gt; </a:t>
          </a:r>
          <a:r>
            <a:rPr lang="it-IT" sz="1100" b="1" u="sng" baseline="0"/>
            <a:t>Ricavi</a:t>
          </a:r>
          <a:r>
            <a:rPr lang="it-IT" sz="1100" b="1" u="none" baseline="0"/>
            <a:t>:</a:t>
          </a:r>
          <a:r>
            <a:rPr lang="it-IT" sz="1100" baseline="0"/>
            <a:t> </a:t>
          </a:r>
        </a:p>
        <a:p>
          <a:r>
            <a:rPr lang="it-IT" sz="1100" baseline="0"/>
            <a:t>Da colloquio con la Società abbiamo appreso che i ricavi iscritti nel Bilancio Provvisiorio sono semi definitivi e non si prevedono elevati scostamenti con il Bilancio finale. Il fatturato è pari ad Euro </a:t>
          </a:r>
          <a:r>
            <a:rPr lang="it-IT" sz="1100" b="0" baseline="0"/>
            <a:t>3.078.907, arrotondato ad Euro </a:t>
          </a:r>
          <a:r>
            <a:rPr lang="it-IT" sz="1100" b="1" baseline="0"/>
            <a:t>3.000.000</a:t>
          </a:r>
          <a:r>
            <a:rPr lang="it-IT" sz="1100" b="0" baseline="0"/>
            <a:t>.</a:t>
          </a:r>
          <a:endParaRPr lang="it-IT" sz="1100" b="1" baseline="0"/>
        </a:p>
        <a:p>
          <a:endParaRPr lang="it-IT" sz="1100" baseline="0"/>
        </a:p>
        <a:p>
          <a:r>
            <a:rPr lang="it-IT" sz="1100" baseline="0"/>
            <a:t>&gt; </a:t>
          </a:r>
          <a:r>
            <a:rPr lang="it-IT" sz="1100" b="1" u="sng" baseline="0"/>
            <a:t>Risultato ante imposte</a:t>
          </a:r>
          <a:r>
            <a:rPr lang="it-IT" sz="1100" b="1" baseline="0"/>
            <a:t>:</a:t>
          </a:r>
          <a:r>
            <a:rPr lang="it-IT" sz="1100" baseline="0"/>
            <a:t> </a:t>
          </a:r>
        </a:p>
        <a:p>
          <a:r>
            <a:rPr lang="it-IT" sz="1100" baseline="0"/>
            <a:t>Da Bilancio provvisorio emerge un risultato ante imposte negativo, pertanto tale benckmark non è utilizzabile.</a:t>
          </a:r>
        </a:p>
      </xdr:txBody>
    </xdr:sp>
    <xdr:clientData/>
  </xdr:twoCellAnchor>
  <xdr:twoCellAnchor>
    <xdr:from>
      <xdr:col>11</xdr:col>
      <xdr:colOff>388620</xdr:colOff>
      <xdr:row>12</xdr:row>
      <xdr:rowOff>59055</xdr:rowOff>
    </xdr:from>
    <xdr:to>
      <xdr:col>11</xdr:col>
      <xdr:colOff>655320</xdr:colOff>
      <xdr:row>15</xdr:row>
      <xdr:rowOff>55245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8EE60ED4-B9D0-41E1-9ED3-A5DA7DFF3A7C}"/>
            </a:ext>
          </a:extLst>
        </xdr:cNvPr>
        <xdr:cNvSpPr/>
      </xdr:nvSpPr>
      <xdr:spPr>
        <a:xfrm>
          <a:off x="7033260" y="2253615"/>
          <a:ext cx="266700" cy="544830"/>
        </a:xfrm>
        <a:prstGeom prst="downArrow">
          <a:avLst/>
        </a:prstGeom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4EB9-BFEF-49FB-BDB9-9FA852BC963F}">
  <dimension ref="A1"/>
  <sheetViews>
    <sheetView workbookViewId="0">
      <selection activeCell="I7" sqref="I7"/>
    </sheetView>
  </sheetViews>
  <sheetFormatPr defaultRowHeight="14.4" x14ac:dyDescent="0.3"/>
  <sheetData>
    <row r="1" spans="1:1" x14ac:dyDescent="0.3">
      <c r="A1" s="32" t="s">
        <v>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138B-1600-4FBC-B5C9-6407E15B16D9}">
  <dimension ref="A1:F62"/>
  <sheetViews>
    <sheetView showGridLines="0" topLeftCell="A26" workbookViewId="0">
      <selection activeCell="D35" sqref="D35"/>
    </sheetView>
  </sheetViews>
  <sheetFormatPr defaultColWidth="9.109375" defaultRowHeight="14.4" x14ac:dyDescent="0.3"/>
  <cols>
    <col min="1" max="1" width="3.33203125" style="100" customWidth="1"/>
    <col min="2" max="2" width="42.44140625" style="97" customWidth="1"/>
    <col min="3" max="3" width="1.6640625" style="98" customWidth="1"/>
    <col min="4" max="6" width="12.88671875" style="99" customWidth="1"/>
    <col min="7" max="7" width="1.6640625" style="98" customWidth="1"/>
    <col min="8" max="16384" width="9.109375" style="98"/>
  </cols>
  <sheetData>
    <row r="1" spans="1:6" x14ac:dyDescent="0.3">
      <c r="A1" s="96" t="s">
        <v>21</v>
      </c>
    </row>
    <row r="3" spans="1:6" s="101" customFormat="1" ht="28.8" x14ac:dyDescent="0.3">
      <c r="A3" s="100"/>
      <c r="B3" s="125" t="s">
        <v>347</v>
      </c>
      <c r="C3" s="126"/>
      <c r="D3" s="127" t="s">
        <v>373</v>
      </c>
      <c r="E3" s="127" t="s">
        <v>374</v>
      </c>
      <c r="F3" s="128" t="s">
        <v>375</v>
      </c>
    </row>
    <row r="4" spans="1:6" s="101" customFormat="1" x14ac:dyDescent="0.3">
      <c r="A4" s="130">
        <v>1</v>
      </c>
      <c r="B4" s="102" t="s">
        <v>348</v>
      </c>
      <c r="D4" s="103">
        <f>D5+D9+D13+D18+D20+D27+D31</f>
        <v>47239859.130000003</v>
      </c>
      <c r="E4" s="103">
        <f>E5+E9+E13+E18+E20+E27+E31</f>
        <v>46244284.910000004</v>
      </c>
      <c r="F4" s="103">
        <f t="shared" ref="F4:F35" si="0">IF(D4="","",ROUND(D4-E4,0))</f>
        <v>995574</v>
      </c>
    </row>
    <row r="5" spans="1:6" x14ac:dyDescent="0.3">
      <c r="A5" s="130">
        <v>6</v>
      </c>
      <c r="B5" s="104" t="s">
        <v>349</v>
      </c>
      <c r="D5" s="105">
        <f>SUM(D6:D7)</f>
        <v>1406598.24</v>
      </c>
      <c r="E5" s="105">
        <f>SUM(E6:E7)</f>
        <v>0</v>
      </c>
      <c r="F5" s="105">
        <f t="shared" si="0"/>
        <v>1406598</v>
      </c>
    </row>
    <row r="6" spans="1:6" x14ac:dyDescent="0.3">
      <c r="A6" s="130">
        <v>6.1</v>
      </c>
      <c r="B6" s="106" t="s">
        <v>243</v>
      </c>
      <c r="D6" s="107">
        <f>SUMIF('Bi.Ve Provv. 31.12.N'!I:I,'Stato patrimoniale'!A6,'Bi.Ve Provv. 31.12.N'!D:D)</f>
        <v>155.77999999999975</v>
      </c>
      <c r="E6" s="107">
        <f>SUMIF('Bi.Ve Provv. 31.12.N'!I:I,'Stato patrimoniale'!A6,'Bi.Ve Provv. 31.12.N'!E:E)</f>
        <v>0</v>
      </c>
      <c r="F6" s="105">
        <f t="shared" si="0"/>
        <v>156</v>
      </c>
    </row>
    <row r="7" spans="1:6" x14ac:dyDescent="0.3">
      <c r="A7" s="130">
        <v>6.5</v>
      </c>
      <c r="B7" s="106" t="s">
        <v>244</v>
      </c>
      <c r="D7" s="107">
        <f>SUMIF('Bi.Ve Provv. 31.12.N'!I:I,'Stato patrimoniale'!A7,'Bi.Ve Provv. 31.12.N'!D:D)</f>
        <v>1406442.46</v>
      </c>
      <c r="E7" s="107">
        <f>SUMIF('Bi.Ve Provv. 31.12.N'!I:I,'Stato patrimoniale'!A7,'Bi.Ve Provv. 31.12.N'!E:E)</f>
        <v>0</v>
      </c>
      <c r="F7" s="105">
        <f t="shared" si="0"/>
        <v>1406442</v>
      </c>
    </row>
    <row r="8" spans="1:6" x14ac:dyDescent="0.3">
      <c r="A8" s="130">
        <v>8</v>
      </c>
      <c r="B8" s="108"/>
      <c r="D8" s="109"/>
      <c r="E8" s="109"/>
      <c r="F8" s="109" t="str">
        <f t="shared" si="0"/>
        <v/>
      </c>
    </row>
    <row r="9" spans="1:6" s="101" customFormat="1" x14ac:dyDescent="0.3">
      <c r="A9" s="130">
        <v>9</v>
      </c>
      <c r="B9" s="104" t="s">
        <v>350</v>
      </c>
      <c r="D9" s="105">
        <f>SUM(D10:D11)</f>
        <v>41578420.890000001</v>
      </c>
      <c r="E9" s="105">
        <f>SUM(E10:E11)</f>
        <v>42833920.07</v>
      </c>
      <c r="F9" s="105">
        <f t="shared" si="0"/>
        <v>-1255499</v>
      </c>
    </row>
    <row r="10" spans="1:6" x14ac:dyDescent="0.3">
      <c r="A10" s="130">
        <v>10</v>
      </c>
      <c r="B10" s="106" t="s">
        <v>245</v>
      </c>
      <c r="D10" s="107">
        <f>SUMIF('Bi.Ve Provv. 31.12.N'!I:I,'Stato patrimoniale'!A10,'Bi.Ve Provv. 31.12.N'!D:D)</f>
        <v>41569395.890000001</v>
      </c>
      <c r="E10" s="107">
        <f>SUMIF('Bi.Ve Provv. 31.12.N'!I:I,'Stato patrimoniale'!A10,'Bi.Ve Provv. 31.12.N'!E:E)</f>
        <v>42821525.07</v>
      </c>
      <c r="F10" s="107">
        <f t="shared" si="0"/>
        <v>-1252129</v>
      </c>
    </row>
    <row r="11" spans="1:6" x14ac:dyDescent="0.3">
      <c r="A11" s="130">
        <v>11</v>
      </c>
      <c r="B11" s="106" t="s">
        <v>246</v>
      </c>
      <c r="D11" s="107">
        <f>SUMIF('Bi.Ve Provv. 31.12.N'!I:I,'Stato patrimoniale'!A11,'Bi.Ve Provv. 31.12.N'!D:D)</f>
        <v>9025</v>
      </c>
      <c r="E11" s="107">
        <f>SUMIF('Bi.Ve Provv. 31.12.N'!I:I,'Stato patrimoniale'!A11,'Bi.Ve Provv. 31.12.N'!E:E)</f>
        <v>12395</v>
      </c>
      <c r="F11" s="107">
        <f t="shared" si="0"/>
        <v>-3370</v>
      </c>
    </row>
    <row r="12" spans="1:6" x14ac:dyDescent="0.3">
      <c r="A12" s="130">
        <v>15</v>
      </c>
      <c r="B12" s="108"/>
      <c r="D12" s="109"/>
      <c r="E12" s="109"/>
      <c r="F12" s="109" t="str">
        <f t="shared" si="0"/>
        <v/>
      </c>
    </row>
    <row r="13" spans="1:6" s="101" customFormat="1" x14ac:dyDescent="0.3">
      <c r="A13" s="130">
        <v>16</v>
      </c>
      <c r="B13" s="104" t="s">
        <v>351</v>
      </c>
      <c r="D13" s="105">
        <f>+D14</f>
        <v>319412.24</v>
      </c>
      <c r="E13" s="105">
        <f>+E14</f>
        <v>835843.85</v>
      </c>
      <c r="F13" s="105">
        <f t="shared" si="0"/>
        <v>-516432</v>
      </c>
    </row>
    <row r="14" spans="1:6" s="101" customFormat="1" x14ac:dyDescent="0.3">
      <c r="A14" s="130">
        <v>17</v>
      </c>
      <c r="B14" s="104" t="s">
        <v>352</v>
      </c>
      <c r="D14" s="105">
        <f>SUM(D15:D16)</f>
        <v>319412.24</v>
      </c>
      <c r="E14" s="105">
        <f>SUM(E15:E16)</f>
        <v>835843.85</v>
      </c>
      <c r="F14" s="105">
        <f t="shared" si="0"/>
        <v>-516432</v>
      </c>
    </row>
    <row r="15" spans="1:6" x14ac:dyDescent="0.3">
      <c r="A15" s="130">
        <v>18</v>
      </c>
      <c r="B15" s="106" t="s">
        <v>248</v>
      </c>
      <c r="D15" s="107">
        <f>SUMIF('Bi.Ve Provv. 31.12.N'!I:I,'Stato patrimoniale'!A15,'Bi.Ve Provv. 31.12.N'!D:D)</f>
        <v>17820</v>
      </c>
      <c r="E15" s="107">
        <f>SUMIF('Bi.Ve Provv. 31.12.N'!I:I,'Stato patrimoniale'!A15,'Bi.Ve Provv. 31.12.N'!E:E)</f>
        <v>17820</v>
      </c>
      <c r="F15" s="107">
        <f t="shared" si="0"/>
        <v>0</v>
      </c>
    </row>
    <row r="16" spans="1:6" x14ac:dyDescent="0.3">
      <c r="A16" s="130">
        <v>20</v>
      </c>
      <c r="B16" s="106" t="s">
        <v>249</v>
      </c>
      <c r="D16" s="107">
        <f>SUMIF('Bi.Ve Provv. 31.12.N'!I:I,'Stato patrimoniale'!A16,'Bi.Ve Provv. 31.12.N'!D:D)</f>
        <v>301592.24</v>
      </c>
      <c r="E16" s="107">
        <f>SUMIF('Bi.Ve Provv. 31.12.N'!I:I,'Stato patrimoniale'!A16,'Bi.Ve Provv. 31.12.N'!E:E)</f>
        <v>818023.85</v>
      </c>
      <c r="F16" s="107">
        <f t="shared" si="0"/>
        <v>-516432</v>
      </c>
    </row>
    <row r="17" spans="1:6" x14ac:dyDescent="0.3">
      <c r="A17" s="130"/>
      <c r="B17" s="108"/>
      <c r="D17" s="109"/>
      <c r="E17" s="109"/>
      <c r="F17" s="109" t="str">
        <f t="shared" si="0"/>
        <v/>
      </c>
    </row>
    <row r="18" spans="1:6" s="101" customFormat="1" x14ac:dyDescent="0.3">
      <c r="A18" s="130">
        <v>22</v>
      </c>
      <c r="B18" s="104" t="s">
        <v>353</v>
      </c>
      <c r="D18" s="105">
        <f>SUMIF('Bi.Ve Provv. 31.12.N'!I:I,'Stato patrimoniale'!A18,'Bi.Ve Provv. 31.12.N'!D:D)</f>
        <v>0</v>
      </c>
      <c r="E18" s="105">
        <f>SUMIF('Bi.Ve Provv. 31.12.N'!I:I,'Stato patrimoniale'!A18,'Bi.Ve Provv. 31.12.N'!E:E)</f>
        <v>0</v>
      </c>
      <c r="F18" s="105">
        <f t="shared" si="0"/>
        <v>0</v>
      </c>
    </row>
    <row r="19" spans="1:6" x14ac:dyDescent="0.3">
      <c r="A19" s="130">
        <v>23</v>
      </c>
      <c r="B19" s="108"/>
      <c r="D19" s="109"/>
      <c r="E19" s="109"/>
      <c r="F19" s="109" t="str">
        <f t="shared" si="0"/>
        <v/>
      </c>
    </row>
    <row r="20" spans="1:6" s="101" customFormat="1" x14ac:dyDescent="0.3">
      <c r="A20" s="130">
        <v>24</v>
      </c>
      <c r="B20" s="104" t="s">
        <v>354</v>
      </c>
      <c r="D20" s="105">
        <f>SUM(D21:D25)</f>
        <v>1193590.8600000001</v>
      </c>
      <c r="E20" s="105">
        <f>SUM(E21:E25)</f>
        <v>787264.74</v>
      </c>
      <c r="F20" s="105">
        <f t="shared" si="0"/>
        <v>406326</v>
      </c>
    </row>
    <row r="21" spans="1:6" x14ac:dyDescent="0.3">
      <c r="A21" s="130">
        <v>25</v>
      </c>
      <c r="B21" s="106" t="s">
        <v>250</v>
      </c>
      <c r="D21" s="107">
        <f>SUMIF('Bi.Ve Provv. 31.12.N'!I:I,'Stato patrimoniale'!A21,'Bi.Ve Provv. 31.12.N'!D:D)</f>
        <v>93026.079999999958</v>
      </c>
      <c r="E21" s="107">
        <f>SUMIF('Bi.Ve Provv. 31.12.N'!I:I,'Stato patrimoniale'!A21,'Bi.Ve Provv. 31.12.N'!E:E)</f>
        <v>40143.179999999986</v>
      </c>
      <c r="F21" s="107">
        <f t="shared" si="0"/>
        <v>52883</v>
      </c>
    </row>
    <row r="22" spans="1:6" x14ac:dyDescent="0.3">
      <c r="A22" s="130">
        <v>26</v>
      </c>
      <c r="B22" s="106" t="s">
        <v>253</v>
      </c>
      <c r="D22" s="107">
        <f>SUMIF('Bi.Ve Provv. 31.12.N'!I:I,'Stato patrimoniale'!A22,'Bi.Ve Provv. 31.12.N'!D:D)</f>
        <v>58455.1</v>
      </c>
      <c r="E22" s="107">
        <f>SUMIF('Bi.Ve Provv. 31.12.N'!I:I,'Stato patrimoniale'!A22,'Bi.Ve Provv. 31.12.N'!E:E)</f>
        <v>79322.17</v>
      </c>
      <c r="F22" s="107">
        <f t="shared" si="0"/>
        <v>-20867</v>
      </c>
    </row>
    <row r="23" spans="1:6" x14ac:dyDescent="0.3">
      <c r="A23" s="130">
        <v>27</v>
      </c>
      <c r="B23" s="106" t="s">
        <v>255</v>
      </c>
      <c r="D23" s="107">
        <f>SUMIF('Bi.Ve Provv. 31.12.N'!I:I,'Stato patrimoniale'!A23,'Bi.Ve Provv. 31.12.N'!D:D)</f>
        <v>566422.80000000005</v>
      </c>
      <c r="E23" s="107">
        <f>SUMIF('Bi.Ve Provv. 31.12.N'!I:I,'Stato patrimoniale'!A23,'Bi.Ve Provv. 31.12.N'!E:E)</f>
        <v>421929.12</v>
      </c>
      <c r="F23" s="107">
        <f t="shared" si="0"/>
        <v>144494</v>
      </c>
    </row>
    <row r="24" spans="1:6" x14ac:dyDescent="0.3">
      <c r="A24" s="130">
        <v>29</v>
      </c>
      <c r="B24" s="106" t="s">
        <v>257</v>
      </c>
      <c r="D24" s="107">
        <f>SUMIF('Bi.Ve Provv. 31.12.N'!I:I,'Stato patrimoniale'!A24,'Bi.Ve Provv. 31.12.N'!D:D)</f>
        <v>449518.27</v>
      </c>
      <c r="E24" s="107">
        <f>SUMIF('Bi.Ve Provv. 31.12.N'!I:I,'Stato patrimoniale'!A24,'Bi.Ve Provv. 31.12.N'!E:E)</f>
        <v>245870.27</v>
      </c>
      <c r="F24" s="107">
        <f t="shared" si="0"/>
        <v>203648</v>
      </c>
    </row>
    <row r="25" spans="1:6" x14ac:dyDescent="0.3">
      <c r="A25" s="130">
        <v>30</v>
      </c>
      <c r="B25" s="106" t="s">
        <v>258</v>
      </c>
      <c r="D25" s="107">
        <f>SUMIF('Bi.Ve Provv. 31.12.N'!I:I,'Stato patrimoniale'!A25,'Bi.Ve Provv. 31.12.N'!D:D)</f>
        <v>26168.61</v>
      </c>
      <c r="E25" s="107">
        <f>SUMIF('Bi.Ve Provv. 31.12.N'!I:I,'Stato patrimoniale'!A25,'Bi.Ve Provv. 31.12.N'!E:E)</f>
        <v>0</v>
      </c>
      <c r="F25" s="107">
        <f t="shared" si="0"/>
        <v>26169</v>
      </c>
    </row>
    <row r="26" spans="1:6" x14ac:dyDescent="0.3">
      <c r="A26" s="130">
        <v>34</v>
      </c>
      <c r="B26" s="108"/>
      <c r="D26" s="109"/>
      <c r="E26" s="109"/>
      <c r="F26" s="109" t="str">
        <f t="shared" si="0"/>
        <v/>
      </c>
    </row>
    <row r="27" spans="1:6" s="101" customFormat="1" x14ac:dyDescent="0.3">
      <c r="A27" s="130">
        <v>35</v>
      </c>
      <c r="B27" s="104" t="s">
        <v>355</v>
      </c>
      <c r="D27" s="105">
        <f>SUM(D28:D29)</f>
        <v>2501700.2099999995</v>
      </c>
      <c r="E27" s="105">
        <f>SUM(E28:E29)</f>
        <v>1393893.4</v>
      </c>
      <c r="F27" s="105">
        <f t="shared" si="0"/>
        <v>1107807</v>
      </c>
    </row>
    <row r="28" spans="1:6" x14ac:dyDescent="0.3">
      <c r="A28" s="130">
        <v>36</v>
      </c>
      <c r="B28" s="106" t="s">
        <v>259</v>
      </c>
      <c r="D28" s="107">
        <f>SUMIF('Bi.Ve Provv. 31.12.N'!I:I,'Stato patrimoniale'!A28,'Bi.Ve Provv. 31.12.N'!D:D)</f>
        <v>2501258.4999999995</v>
      </c>
      <c r="E28" s="107">
        <f>SUMIF('Bi.Ve Provv. 31.12.N'!I:I,'Stato patrimoniale'!A28,'Bi.Ve Provv. 31.12.N'!E:E)</f>
        <v>1393451.69</v>
      </c>
      <c r="F28" s="107">
        <f t="shared" si="0"/>
        <v>1107807</v>
      </c>
    </row>
    <row r="29" spans="1:6" x14ac:dyDescent="0.3">
      <c r="A29" s="130">
        <v>38</v>
      </c>
      <c r="B29" s="106" t="s">
        <v>260</v>
      </c>
      <c r="D29" s="107">
        <f>SUMIF('Bi.Ve Provv. 31.12.N'!I:I,'Stato patrimoniale'!A29,'Bi.Ve Provv. 31.12.N'!D:D)</f>
        <v>441.71</v>
      </c>
      <c r="E29" s="107">
        <f>SUMIF('Bi.Ve Provv. 31.12.N'!I:I,'Stato patrimoniale'!A29,'Bi.Ve Provv. 31.12.N'!E:E)</f>
        <v>441.71</v>
      </c>
      <c r="F29" s="107">
        <f t="shared" si="0"/>
        <v>0</v>
      </c>
    </row>
    <row r="30" spans="1:6" x14ac:dyDescent="0.3">
      <c r="A30" s="130">
        <v>39</v>
      </c>
      <c r="B30" s="108"/>
      <c r="D30" s="109"/>
      <c r="E30" s="109"/>
      <c r="F30" s="109" t="str">
        <f t="shared" si="0"/>
        <v/>
      </c>
    </row>
    <row r="31" spans="1:6" s="101" customFormat="1" x14ac:dyDescent="0.3">
      <c r="A31" s="130">
        <v>40</v>
      </c>
      <c r="B31" s="104" t="s">
        <v>261</v>
      </c>
      <c r="D31" s="105">
        <f>SUMIF('Bi.Ve Provv. 31.12.N'!I:I,'Stato patrimoniale'!A31,'Bi.Ve Provv. 31.12.N'!D:D)</f>
        <v>240136.69</v>
      </c>
      <c r="E31" s="105">
        <f>SUMIF('Bi.Ve Provv. 31.12.N'!I:I,'Stato patrimoniale'!A31,'Bi.Ve Provv. 31.12.N'!E:E)</f>
        <v>393362.85</v>
      </c>
      <c r="F31" s="105">
        <f t="shared" si="0"/>
        <v>-153226</v>
      </c>
    </row>
    <row r="32" spans="1:6" x14ac:dyDescent="0.3">
      <c r="A32" s="130">
        <v>41</v>
      </c>
      <c r="B32" s="108"/>
      <c r="D32" s="109"/>
      <c r="E32" s="109"/>
      <c r="F32" s="109" t="str">
        <f t="shared" si="0"/>
        <v/>
      </c>
    </row>
    <row r="33" spans="1:6" s="101" customFormat="1" x14ac:dyDescent="0.3">
      <c r="A33" s="130">
        <v>42</v>
      </c>
      <c r="B33" s="102" t="s">
        <v>356</v>
      </c>
      <c r="D33" s="103">
        <f>+D35+D45+D47+D49+D59</f>
        <v>-47239859.129999995</v>
      </c>
      <c r="E33" s="103">
        <f>+E35+E45+E47+E49+E59</f>
        <v>-46244284.909999996</v>
      </c>
      <c r="F33" s="103">
        <f t="shared" si="0"/>
        <v>-995574</v>
      </c>
    </row>
    <row r="34" spans="1:6" x14ac:dyDescent="0.3">
      <c r="A34" s="130">
        <v>43</v>
      </c>
      <c r="B34" s="108"/>
      <c r="D34" s="109"/>
      <c r="E34" s="109"/>
      <c r="F34" s="109" t="str">
        <f t="shared" si="0"/>
        <v/>
      </c>
    </row>
    <row r="35" spans="1:6" s="101" customFormat="1" x14ac:dyDescent="0.3">
      <c r="A35" s="130">
        <v>44</v>
      </c>
      <c r="B35" s="104" t="s">
        <v>357</v>
      </c>
      <c r="D35" s="105">
        <f>SUM(D36:D43)</f>
        <v>-15501817.439999998</v>
      </c>
      <c r="E35" s="105">
        <f>SUM(E36:E43)</f>
        <v>-20842933.390000001</v>
      </c>
      <c r="F35" s="105">
        <f t="shared" si="0"/>
        <v>5341116</v>
      </c>
    </row>
    <row r="36" spans="1:6" x14ac:dyDescent="0.3">
      <c r="A36" s="130">
        <v>45</v>
      </c>
      <c r="B36" s="106" t="s">
        <v>263</v>
      </c>
      <c r="D36" s="107">
        <f>SUMIF('Bi.Ve Provv. 31.12.N'!I:I,'Stato patrimoniale'!A36,'Bi.Ve Provv. 31.12.N'!D:D)</f>
        <v>-11000</v>
      </c>
      <c r="E36" s="107">
        <f>SUMIF('Bi.Ve Provv. 31.12.N'!I:I,'Stato patrimoniale'!A36,'Bi.Ve Provv. 31.12.N'!E:E)</f>
        <v>-11000</v>
      </c>
      <c r="F36" s="107">
        <f t="shared" ref="F36" si="1">IF(D36="","",ROUND(D36+E36,0))</f>
        <v>-22000</v>
      </c>
    </row>
    <row r="37" spans="1:6" x14ac:dyDescent="0.3">
      <c r="A37" s="130">
        <v>46</v>
      </c>
      <c r="B37" s="106" t="s">
        <v>266</v>
      </c>
      <c r="D37" s="107">
        <f>SUMIF('Bi.Ve Provv. 31.12.N'!I:I,'Stato patrimoniale'!A37,'Bi.Ve Provv. 31.12.N'!D:D)</f>
        <v>0</v>
      </c>
      <c r="E37" s="107">
        <f>SUMIF('Bi.Ve Provv. 31.12.N'!I:I,'Stato patrimoniale'!A37,'Bi.Ve Provv. 31.12.N'!E:E)</f>
        <v>-2121563.2799999998</v>
      </c>
      <c r="F37" s="107">
        <f>IF(D37="","",ROUND(D37+E37,0))</f>
        <v>-2121563</v>
      </c>
    </row>
    <row r="38" spans="1:6" x14ac:dyDescent="0.3">
      <c r="A38" s="130">
        <v>47</v>
      </c>
      <c r="B38" s="106" t="s">
        <v>267</v>
      </c>
      <c r="D38" s="107">
        <f>SUMIF('Bi.Ve Provv. 31.12.N'!I:I,'Stato patrimoniale'!A38,'Bi.Ve Provv. 31.12.N'!D:D)</f>
        <v>0</v>
      </c>
      <c r="E38" s="107">
        <f>SUMIF('Bi.Ve Provv. 31.12.N'!I:I,'Stato patrimoniale'!A38,'Bi.Ve Provv. 31.12.N'!E:E)</f>
        <v>-15991569.869999999</v>
      </c>
      <c r="F38" s="107">
        <f t="shared" ref="F38:F42" si="2">IF(D38="","",ROUND(D38+E38,0))</f>
        <v>-15991570</v>
      </c>
    </row>
    <row r="39" spans="1:6" x14ac:dyDescent="0.3">
      <c r="A39" s="130">
        <v>48</v>
      </c>
      <c r="B39" s="106" t="s">
        <v>268</v>
      </c>
      <c r="D39" s="107">
        <f>SUMIF('Bi.Ve Provv. 31.12.N'!I:I,'Stato patrimoniale'!A39,'Bi.Ve Provv. 31.12.N'!D:D)</f>
        <v>0</v>
      </c>
      <c r="E39" s="107">
        <f>SUMIF('Bi.Ve Provv. 31.12.N'!I:I,'Stato patrimoniale'!A39,'Bi.Ve Provv. 31.12.N'!E:E)</f>
        <v>-2000</v>
      </c>
      <c r="F39" s="107">
        <f t="shared" si="2"/>
        <v>-2000</v>
      </c>
    </row>
    <row r="40" spans="1:6" x14ac:dyDescent="0.3">
      <c r="A40" s="130">
        <v>50</v>
      </c>
      <c r="B40" s="106" t="s">
        <v>269</v>
      </c>
      <c r="D40" s="107">
        <f>SUMIF('Bi.Ve Provv. 31.12.N'!I:I,'Stato patrimoniale'!A40,'Bi.Ve Provv. 31.12.N'!D:D)</f>
        <v>-17365000</v>
      </c>
      <c r="E40" s="107">
        <f>SUMIF('Bi.Ve Provv. 31.12.N'!I:I,'Stato patrimoniale'!A40,'Bi.Ve Provv. 31.12.N'!E:E)</f>
        <v>-3707029.97</v>
      </c>
      <c r="F40" s="107">
        <f t="shared" si="2"/>
        <v>-21072030</v>
      </c>
    </row>
    <row r="41" spans="1:6" x14ac:dyDescent="0.3">
      <c r="A41" s="130">
        <v>51</v>
      </c>
      <c r="B41" s="106" t="s">
        <v>270</v>
      </c>
      <c r="D41" s="107">
        <f>SUMIF('Bi.Ve Provv. 31.12.N'!I:I,'Stato patrimoniale'!A41,'Bi.Ve Provv. 31.12.N'!D:D)</f>
        <v>145670.57</v>
      </c>
      <c r="E41" s="107">
        <f>SUMIF('Bi.Ve Provv. 31.12.N'!I:I,'Stato patrimoniale'!A41,'Bi.Ve Provv. 31.12.N'!E:E)</f>
        <v>104718.98</v>
      </c>
      <c r="F41" s="107">
        <f t="shared" si="2"/>
        <v>250390</v>
      </c>
    </row>
    <row r="42" spans="1:6" x14ac:dyDescent="0.3">
      <c r="A42" s="130">
        <v>52</v>
      </c>
      <c r="B42" s="106" t="s">
        <v>271</v>
      </c>
      <c r="D42" s="107">
        <f>SUMIF('Bi.Ve Provv. 31.12.N'!I:I,'Stato patrimoniale'!A42,'Bi.Ve Provv. 31.12.N'!D:D)</f>
        <v>651009.30999999994</v>
      </c>
      <c r="E42" s="107">
        <f>SUMIF('Bi.Ve Provv. 31.12.N'!I:I,'Stato patrimoniale'!A42,'Bi.Ve Provv. 31.12.N'!E:E)</f>
        <v>335899.83</v>
      </c>
      <c r="F42" s="107">
        <f t="shared" si="2"/>
        <v>986909</v>
      </c>
    </row>
    <row r="43" spans="1:6" x14ac:dyDescent="0.3">
      <c r="A43" s="130">
        <v>53</v>
      </c>
      <c r="B43" s="106" t="s">
        <v>358</v>
      </c>
      <c r="D43" s="110">
        <f>-'Bi.Ve Provv. 31.12.N'!D3</f>
        <v>1077502.6800000013</v>
      </c>
      <c r="E43" s="110">
        <f>-'Bi.Ve Provv. 31.12.N'!E3</f>
        <v>549610.91999999969</v>
      </c>
      <c r="F43" s="107">
        <f t="shared" ref="F43:F48" si="3">IF(D43="","",ROUND(D43-E43,0))</f>
        <v>527892</v>
      </c>
    </row>
    <row r="44" spans="1:6" x14ac:dyDescent="0.3">
      <c r="A44" s="130">
        <v>54</v>
      </c>
      <c r="B44" s="108"/>
      <c r="D44" s="109"/>
      <c r="E44" s="109"/>
      <c r="F44" s="109" t="str">
        <f t="shared" si="3"/>
        <v/>
      </c>
    </row>
    <row r="45" spans="1:6" s="101" customFormat="1" x14ac:dyDescent="0.3">
      <c r="A45" s="130">
        <v>55</v>
      </c>
      <c r="B45" s="104" t="s">
        <v>359</v>
      </c>
      <c r="D45" s="105">
        <f>SUMIF('Bi.Ve Provv. 31.12.N'!I:I,'Stato patrimoniale'!A45,'Bi.Ve Provv. 31.12.N'!D:D)</f>
        <v>0</v>
      </c>
      <c r="E45" s="105">
        <f>SUMIF('Bi.Ve Provv. 31.12.N'!I:I,'Stato patrimoniale'!A45,'Bi.Ve Provv. 31.12.N'!E:E)</f>
        <v>0</v>
      </c>
      <c r="F45" s="105">
        <f t="shared" si="3"/>
        <v>0</v>
      </c>
    </row>
    <row r="46" spans="1:6" x14ac:dyDescent="0.3">
      <c r="A46" s="130">
        <v>59</v>
      </c>
      <c r="B46" s="108"/>
      <c r="D46" s="109"/>
      <c r="E46" s="109">
        <f>SUMIF('Bi.Ve Provv. 31.12.N'!I:I,'Stato patrimoniale'!A46,'Bi.Ve Provv. 31.12.N'!E:E)</f>
        <v>0</v>
      </c>
      <c r="F46" s="109" t="str">
        <f t="shared" si="3"/>
        <v/>
      </c>
    </row>
    <row r="47" spans="1:6" s="101" customFormat="1" x14ac:dyDescent="0.3">
      <c r="A47" s="130">
        <v>60</v>
      </c>
      <c r="B47" s="104" t="s">
        <v>360</v>
      </c>
      <c r="D47" s="107">
        <f>SUMIF('Bi.Ve Provv. 31.12.N'!I:I,'Stato patrimoniale'!A47,'Bi.Ve Provv. 31.12.N'!D:D)</f>
        <v>0</v>
      </c>
      <c r="E47" s="107">
        <f>SUMIF('Bi.Ve Provv. 31.12.N'!I:I,'Stato patrimoniale'!A47,'Bi.Ve Provv. 31.12.N'!E:E)</f>
        <v>0</v>
      </c>
      <c r="F47" s="105">
        <f t="shared" si="3"/>
        <v>0</v>
      </c>
    </row>
    <row r="48" spans="1:6" x14ac:dyDescent="0.3">
      <c r="A48" s="130">
        <v>61</v>
      </c>
      <c r="B48" s="108"/>
      <c r="D48" s="109"/>
      <c r="E48" s="109"/>
      <c r="F48" s="109" t="str">
        <f t="shared" si="3"/>
        <v/>
      </c>
    </row>
    <row r="49" spans="1:6" s="101" customFormat="1" x14ac:dyDescent="0.3">
      <c r="A49" s="130">
        <v>62</v>
      </c>
      <c r="B49" s="104" t="s">
        <v>361</v>
      </c>
      <c r="D49" s="105">
        <f>SUM(D50:D57)</f>
        <v>-31725457.479999997</v>
      </c>
      <c r="E49" s="105">
        <f>SUM(E50:E57)</f>
        <v>-25392809.899999999</v>
      </c>
      <c r="F49" s="105">
        <f>IF(D49="","",ROUND(D49+E49,0))</f>
        <v>-57118267</v>
      </c>
    </row>
    <row r="50" spans="1:6" x14ac:dyDescent="0.3">
      <c r="A50" s="130">
        <v>63</v>
      </c>
      <c r="B50" s="106" t="s">
        <v>272</v>
      </c>
      <c r="D50" s="107">
        <f>SUMIF('Bi.Ve Provv. 31.12.N'!I:I,'Stato patrimoniale'!A50,'Bi.Ve Provv. 31.12.N'!D:D)</f>
        <v>-816973.04</v>
      </c>
      <c r="E50" s="107">
        <f>SUMIF('Bi.Ve Provv. 31.12.N'!I:I,'Stato patrimoniale'!A50,'Bi.Ve Provv. 31.12.N'!E:E)</f>
        <v>0</v>
      </c>
      <c r="F50" s="107">
        <f t="shared" ref="F50:F57" si="4">IF(D50="","",ROUND(D50+E50,0))</f>
        <v>-816973</v>
      </c>
    </row>
    <row r="51" spans="1:6" x14ac:dyDescent="0.3">
      <c r="A51" s="130">
        <v>64</v>
      </c>
      <c r="B51" s="106" t="s">
        <v>273</v>
      </c>
      <c r="D51" s="107">
        <f>SUMIF('Bi.Ve Provv. 31.12.N'!I:I,'Stato patrimoniale'!A51,'Bi.Ve Provv. 31.12.N'!D:D)</f>
        <v>-5885000</v>
      </c>
      <c r="E51" s="107">
        <f>SUMIF('Bi.Ve Provv. 31.12.N'!I:I,'Stato patrimoniale'!A51,'Bi.Ve Provv. 31.12.N'!E:E)</f>
        <v>0</v>
      </c>
      <c r="F51" s="107">
        <f t="shared" si="4"/>
        <v>-5885000</v>
      </c>
    </row>
    <row r="52" spans="1:6" x14ac:dyDescent="0.3">
      <c r="A52" s="130">
        <v>65</v>
      </c>
      <c r="B52" s="106" t="s">
        <v>274</v>
      </c>
      <c r="D52" s="107">
        <f>SUMIF('Bi.Ve Provv. 31.12.N'!I:I,'Stato patrimoniale'!A52,'Bi.Ve Provv. 31.12.N'!D:D)</f>
        <v>-23277750</v>
      </c>
      <c r="E52" s="107">
        <f>SUMIF('Bi.Ve Provv. 31.12.N'!I:I,'Stato patrimoniale'!A52,'Bi.Ve Provv. 31.12.N'!E:E)</f>
        <v>-23862000</v>
      </c>
      <c r="F52" s="107">
        <f t="shared" si="4"/>
        <v>-47139750</v>
      </c>
    </row>
    <row r="53" spans="1:6" x14ac:dyDescent="0.3">
      <c r="A53" s="130">
        <v>69</v>
      </c>
      <c r="B53" s="106" t="s">
        <v>275</v>
      </c>
      <c r="D53" s="107">
        <f>SUMIF('Bi.Ve Provv. 31.12.N'!I:I,'Stato patrimoniale'!A53,'Bi.Ve Provv. 31.12.N'!D:D)</f>
        <v>-787667.2</v>
      </c>
      <c r="E53" s="107">
        <f>SUMIF('Bi.Ve Provv. 31.12.N'!I:I,'Stato patrimoniale'!A53,'Bi.Ve Provv. 31.12.N'!E:E)</f>
        <v>-526438.19999999995</v>
      </c>
      <c r="F53" s="107">
        <f t="shared" si="4"/>
        <v>-1314105</v>
      </c>
    </row>
    <row r="54" spans="1:6" x14ac:dyDescent="0.3">
      <c r="A54" s="130">
        <v>70</v>
      </c>
      <c r="B54" s="106" t="s">
        <v>278</v>
      </c>
      <c r="D54" s="107">
        <f>SUMIF('Bi.Ve Provv. 31.12.N'!I:I,'Stato patrimoniale'!A54,'Bi.Ve Provv. 31.12.N'!D:D)</f>
        <v>-902254.76</v>
      </c>
      <c r="E54" s="107">
        <f>SUMIF('Bi.Ve Provv. 31.12.N'!I:I,'Stato patrimoniale'!A54,'Bi.Ve Provv. 31.12.N'!E:E)</f>
        <v>-872648.13</v>
      </c>
      <c r="F54" s="107">
        <f t="shared" si="4"/>
        <v>-1774903</v>
      </c>
    </row>
    <row r="55" spans="1:6" x14ac:dyDescent="0.3">
      <c r="A55" s="130">
        <v>71</v>
      </c>
      <c r="B55" s="106" t="s">
        <v>283</v>
      </c>
      <c r="D55" s="107">
        <f>SUMIF('Bi.Ve Provv. 31.12.N'!I:I,'Stato patrimoniale'!A55,'Bi.Ve Provv. 31.12.N'!D:D)</f>
        <v>-37.06</v>
      </c>
      <c r="E55" s="107">
        <f>SUMIF('Bi.Ve Provv. 31.12.N'!I:I,'Stato patrimoniale'!A55,'Bi.Ve Provv. 31.12.N'!E:E)</f>
        <v>-84949.6</v>
      </c>
      <c r="F55" s="107">
        <f t="shared" si="4"/>
        <v>-84987</v>
      </c>
    </row>
    <row r="56" spans="1:6" x14ac:dyDescent="0.3">
      <c r="A56" s="130">
        <v>74</v>
      </c>
      <c r="B56" s="106" t="s">
        <v>285</v>
      </c>
      <c r="D56" s="107">
        <f>SUMIF('Bi.Ve Provv. 31.12.N'!I:I,'Stato patrimoniale'!A56,'Bi.Ve Provv. 31.12.N'!D:D)</f>
        <v>-9001.4500000000007</v>
      </c>
      <c r="E56" s="107">
        <f>SUMIF('Bi.Ve Provv. 31.12.N'!I:I,'Stato patrimoniale'!A56,'Bi.Ve Provv. 31.12.N'!E:E)</f>
        <v>0</v>
      </c>
      <c r="F56" s="107">
        <f t="shared" si="4"/>
        <v>-9001</v>
      </c>
    </row>
    <row r="57" spans="1:6" x14ac:dyDescent="0.3">
      <c r="A57" s="130">
        <v>75</v>
      </c>
      <c r="B57" s="106" t="s">
        <v>287</v>
      </c>
      <c r="D57" s="107">
        <f>SUMIF('Bi.Ve Provv. 31.12.N'!I:I,'Stato patrimoniale'!A57,'Bi.Ve Provv. 31.12.N'!D:D)</f>
        <v>-46773.97</v>
      </c>
      <c r="E57" s="107">
        <f>SUMIF('Bi.Ve Provv. 31.12.N'!I:I,'Stato patrimoniale'!A57,'Bi.Ve Provv. 31.12.N'!E:E)</f>
        <v>-46773.97</v>
      </c>
      <c r="F57" s="107">
        <f t="shared" si="4"/>
        <v>-93548</v>
      </c>
    </row>
    <row r="58" spans="1:6" x14ac:dyDescent="0.3">
      <c r="A58" s="130">
        <v>76</v>
      </c>
      <c r="B58" s="108"/>
      <c r="D58" s="109"/>
      <c r="E58" s="109"/>
      <c r="F58" s="109" t="str">
        <f>IF(D58="","",ROUND(D58-E58,0))</f>
        <v/>
      </c>
    </row>
    <row r="59" spans="1:6" s="101" customFormat="1" x14ac:dyDescent="0.3">
      <c r="A59" s="130">
        <v>77</v>
      </c>
      <c r="B59" s="104" t="s">
        <v>288</v>
      </c>
      <c r="D59" s="105">
        <f>SUMIF('Bi.Ve Provv. 31.12.N'!I:I,'Stato patrimoniale'!A59,'Bi.Ve Provv. 31.12.N'!D:D)</f>
        <v>-12584.210000000001</v>
      </c>
      <c r="E59" s="105">
        <f>SUMIF('Bi.Ve Provv. 31.12.N'!I:I,'Stato patrimoniale'!A59,'Bi.Ve Provv. 31.12.N'!E:E)</f>
        <v>-8541.619999999999</v>
      </c>
      <c r="F59" s="105">
        <f>IF(D59="","",ROUND(D59+E59,0))</f>
        <v>-21126</v>
      </c>
    </row>
    <row r="60" spans="1:6" x14ac:dyDescent="0.3">
      <c r="F60" s="99" t="str">
        <f>IF(D60="","",ROUND(D60-E60,0))</f>
        <v/>
      </c>
    </row>
    <row r="61" spans="1:6" s="112" customFormat="1" x14ac:dyDescent="0.3">
      <c r="A61" s="100"/>
      <c r="B61" s="111"/>
      <c r="D61" s="113">
        <f>+ROUND(D4+D33,0)</f>
        <v>0</v>
      </c>
      <c r="E61" s="113">
        <f>+ROUND(E4+E33,0)</f>
        <v>0</v>
      </c>
      <c r="F61" s="113">
        <f>IF(D61="","",ROUND(D61-E61,0))</f>
        <v>0</v>
      </c>
    </row>
    <row r="62" spans="1:6" x14ac:dyDescent="0.3">
      <c r="B62" s="114"/>
    </row>
  </sheetData>
  <pageMargins left="0" right="0" top="0" bottom="0" header="0.5" footer="0.5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C9EC4-D672-440F-A8C4-FC33E0AE52D7}">
  <dimension ref="A1:F31"/>
  <sheetViews>
    <sheetView showGridLines="0" zoomScaleNormal="100" workbookViewId="0">
      <selection activeCell="D5" sqref="D5"/>
    </sheetView>
  </sheetViews>
  <sheetFormatPr defaultColWidth="9.109375" defaultRowHeight="14.4" x14ac:dyDescent="0.3"/>
  <cols>
    <col min="1" max="1" width="5.6640625" style="100" customWidth="1"/>
    <col min="2" max="2" width="42.44140625" style="97" customWidth="1"/>
    <col min="3" max="3" width="1.6640625" style="116" customWidth="1"/>
    <col min="4" max="6" width="12.88671875" style="99" customWidth="1"/>
    <col min="7" max="16384" width="9.109375" style="98"/>
  </cols>
  <sheetData>
    <row r="1" spans="1:6" x14ac:dyDescent="0.3">
      <c r="A1" s="115" t="s">
        <v>21</v>
      </c>
    </row>
    <row r="3" spans="1:6" s="101" customFormat="1" ht="28.8" x14ac:dyDescent="0.3">
      <c r="A3" s="100"/>
      <c r="B3" s="125" t="s">
        <v>362</v>
      </c>
      <c r="C3" s="117"/>
      <c r="D3" s="127" t="s">
        <v>373</v>
      </c>
      <c r="E3" s="127" t="s">
        <v>374</v>
      </c>
      <c r="F3" s="128" t="s">
        <v>375</v>
      </c>
    </row>
    <row r="4" spans="1:6" s="101" customFormat="1" x14ac:dyDescent="0.3">
      <c r="A4" s="130">
        <v>100</v>
      </c>
      <c r="B4" s="104" t="s">
        <v>363</v>
      </c>
      <c r="C4" s="117"/>
      <c r="D4" s="105">
        <f>SUM(D5:D6)</f>
        <v>3118931.63</v>
      </c>
      <c r="E4" s="105">
        <f>SUM(E5:E6)</f>
        <v>3084995.37</v>
      </c>
      <c r="F4" s="105">
        <f>+IF(D4="","",ROUND(D4-E4,0))</f>
        <v>33936</v>
      </c>
    </row>
    <row r="5" spans="1:6" x14ac:dyDescent="0.3">
      <c r="A5" s="130">
        <v>101</v>
      </c>
      <c r="B5" s="106" t="s">
        <v>290</v>
      </c>
      <c r="D5" s="107">
        <f>SUMIF('Bi.Ve Provv. 31.12.N'!I:I,'Conto economico'!A5,'Bi.Ve Provv. 31.12.N'!D:D)*-1</f>
        <v>3078907.29</v>
      </c>
      <c r="E5" s="107">
        <f>SUMIF('Bi.Ve Provv. 31.12.N'!I:I,'Conto economico'!A5,'Bi.Ve Provv. 31.12.N'!E:E)*-1</f>
        <v>3055601.66</v>
      </c>
      <c r="F5" s="107">
        <f t="shared" ref="F5:F31" si="0">+IF(D5="","",ROUND(D5-E5,0))</f>
        <v>23306</v>
      </c>
    </row>
    <row r="6" spans="1:6" x14ac:dyDescent="0.3">
      <c r="A6" s="130">
        <v>102</v>
      </c>
      <c r="B6" s="106" t="s">
        <v>291</v>
      </c>
      <c r="D6" s="107">
        <f>SUMIF('Bi.Ve Provv. 31.12.N'!I:I,'Conto economico'!A6,'Bi.Ve Provv. 31.12.N'!D:D)*-1</f>
        <v>40024.339999999997</v>
      </c>
      <c r="E6" s="107">
        <f>SUMIF('Bi.Ve Provv. 31.12.N'!I:I,'Conto economico'!A6,'Bi.Ve Provv. 31.12.N'!E:E)*-1</f>
        <v>29393.71</v>
      </c>
      <c r="F6" s="107">
        <f t="shared" si="0"/>
        <v>10631</v>
      </c>
    </row>
    <row r="7" spans="1:6" x14ac:dyDescent="0.3">
      <c r="A7" s="130">
        <v>103</v>
      </c>
      <c r="B7" s="108"/>
      <c r="D7" s="109"/>
      <c r="E7" s="109"/>
      <c r="F7" s="109" t="str">
        <f t="shared" si="0"/>
        <v/>
      </c>
    </row>
    <row r="8" spans="1:6" s="101" customFormat="1" x14ac:dyDescent="0.3">
      <c r="A8" s="130">
        <v>104</v>
      </c>
      <c r="B8" s="104" t="s">
        <v>364</v>
      </c>
      <c r="C8" s="117"/>
      <c r="D8" s="105">
        <f>D9+D10+D14</f>
        <v>2568260.37</v>
      </c>
      <c r="E8" s="105">
        <f>E9+E10+E14</f>
        <v>2293638.1799999997</v>
      </c>
      <c r="F8" s="105">
        <f t="shared" si="0"/>
        <v>274622</v>
      </c>
    </row>
    <row r="9" spans="1:6" x14ac:dyDescent="0.3">
      <c r="A9" s="130">
        <v>106</v>
      </c>
      <c r="B9" s="106" t="s">
        <v>300</v>
      </c>
      <c r="D9" s="107">
        <f>SUMIF('Bi.Ve Provv. 31.12.N'!I:I,'Conto economico'!A9,'Bi.Ve Provv. 31.12.N'!D:D)</f>
        <v>777017.80999999994</v>
      </c>
      <c r="E9" s="107">
        <f>SUMIF('Bi.Ve Provv. 31.12.N'!I:I,'Conto economico'!A9,'Bi.Ve Provv. 31.12.N'!E:E)</f>
        <v>485184.11</v>
      </c>
      <c r="F9" s="107">
        <f t="shared" si="0"/>
        <v>291834</v>
      </c>
    </row>
    <row r="10" spans="1:6" s="101" customFormat="1" x14ac:dyDescent="0.3">
      <c r="A10" s="130">
        <v>114</v>
      </c>
      <c r="B10" s="104" t="s">
        <v>365</v>
      </c>
      <c r="C10" s="117"/>
      <c r="D10" s="105">
        <f>SUM(D11:D13)</f>
        <v>1467625.23</v>
      </c>
      <c r="E10" s="105">
        <f>SUM(E11:E13)</f>
        <v>1497012.44</v>
      </c>
      <c r="F10" s="105">
        <f t="shared" si="0"/>
        <v>-29387</v>
      </c>
    </row>
    <row r="11" spans="1:6" s="121" customFormat="1" x14ac:dyDescent="0.3">
      <c r="A11" s="130">
        <v>115</v>
      </c>
      <c r="B11" s="118" t="s">
        <v>325</v>
      </c>
      <c r="C11" s="119"/>
      <c r="D11" s="107">
        <f>SUMIF('Bi.Ve Provv. 31.12.N'!I:I,'Conto economico'!A11,'Bi.Ve Provv. 31.12.N'!D:D)</f>
        <v>156830.05000000002</v>
      </c>
      <c r="E11" s="120">
        <f>SUMIF('Bi.Ve Provv. 31.12.N'!I:I,'Conto economico'!A11,'Bi.Ve Provv. 31.12.N'!E:E)</f>
        <v>0</v>
      </c>
      <c r="F11" s="120">
        <f t="shared" si="0"/>
        <v>156830</v>
      </c>
    </row>
    <row r="12" spans="1:6" s="121" customFormat="1" x14ac:dyDescent="0.3">
      <c r="A12" s="130">
        <v>116</v>
      </c>
      <c r="B12" s="118" t="s">
        <v>326</v>
      </c>
      <c r="C12" s="119"/>
      <c r="D12" s="107">
        <f>SUMIF('Bi.Ve Provv. 31.12.N'!I:I,'Conto economico'!A12,'Bi.Ve Provv. 31.12.N'!D:D)</f>
        <v>1310795.18</v>
      </c>
      <c r="E12" s="120">
        <f>SUMIF('Bi.Ve Provv. 31.12.N'!I:I,'Conto economico'!A12,'Bi.Ve Provv. 31.12.N'!E:E)</f>
        <v>1294443.19</v>
      </c>
      <c r="F12" s="120">
        <f t="shared" si="0"/>
        <v>16352</v>
      </c>
    </row>
    <row r="13" spans="1:6" s="121" customFormat="1" x14ac:dyDescent="0.3">
      <c r="A13" s="130">
        <v>118</v>
      </c>
      <c r="B13" s="118" t="s">
        <v>330</v>
      </c>
      <c r="C13" s="119"/>
      <c r="D13" s="120">
        <f>SUMIF('Bi.Ve Provv. 31.12.N'!I:I,'Conto economico'!A13,'Bi.Ve Provv. 31.12.N'!D:D)</f>
        <v>0</v>
      </c>
      <c r="E13" s="120">
        <f>SUMIF('Bi.Ve Provv. 31.12.N'!I:I,'Conto economico'!A13,'Bi.Ve Provv. 31.12.N'!E:E)</f>
        <v>202569.25</v>
      </c>
      <c r="F13" s="120">
        <f t="shared" si="0"/>
        <v>-202569</v>
      </c>
    </row>
    <row r="14" spans="1:6" x14ac:dyDescent="0.3">
      <c r="A14" s="130">
        <v>122</v>
      </c>
      <c r="B14" s="106" t="s">
        <v>332</v>
      </c>
      <c r="D14" s="107">
        <f>SUMIF('Bi.Ve Provv. 31.12.N'!I:I,'Conto economico'!A14,'Bi.Ve Provv. 31.12.N'!D:D)</f>
        <v>323617.33</v>
      </c>
      <c r="E14" s="120">
        <f>SUMIF('Bi.Ve Provv. 31.12.N'!I:I,'Conto economico'!A14,'Bi.Ve Provv. 31.12.N'!E:E)</f>
        <v>311441.62999999995</v>
      </c>
      <c r="F14" s="107">
        <f t="shared" si="0"/>
        <v>12176</v>
      </c>
    </row>
    <row r="15" spans="1:6" x14ac:dyDescent="0.3">
      <c r="A15" s="130">
        <v>123</v>
      </c>
      <c r="B15" s="108"/>
      <c r="D15" s="109"/>
      <c r="E15" s="109"/>
      <c r="F15" s="109" t="str">
        <f t="shared" si="0"/>
        <v/>
      </c>
    </row>
    <row r="16" spans="1:6" s="101" customFormat="1" x14ac:dyDescent="0.3">
      <c r="A16" s="130">
        <v>124</v>
      </c>
      <c r="B16" s="122" t="s">
        <v>366</v>
      </c>
      <c r="C16" s="123"/>
      <c r="D16" s="124">
        <f>+D4-D8</f>
        <v>550671.25999999978</v>
      </c>
      <c r="E16" s="124">
        <f>+E4-E8</f>
        <v>791357.19000000041</v>
      </c>
      <c r="F16" s="124">
        <f t="shared" si="0"/>
        <v>-240686</v>
      </c>
    </row>
    <row r="17" spans="1:6" x14ac:dyDescent="0.3">
      <c r="A17" s="130">
        <v>125</v>
      </c>
      <c r="B17" s="108"/>
      <c r="D17" s="109"/>
      <c r="E17" s="109"/>
      <c r="F17" s="109" t="str">
        <f t="shared" si="0"/>
        <v/>
      </c>
    </row>
    <row r="18" spans="1:6" s="101" customFormat="1" x14ac:dyDescent="0.3">
      <c r="A18" s="130">
        <v>126</v>
      </c>
      <c r="B18" s="104" t="s">
        <v>367</v>
      </c>
      <c r="C18" s="117"/>
      <c r="D18" s="105">
        <f>D19+D21</f>
        <v>-1245848.9400000002</v>
      </c>
      <c r="E18" s="105">
        <f>E19+E21</f>
        <v>-1059837.05</v>
      </c>
      <c r="F18" s="105">
        <f t="shared" si="0"/>
        <v>-186012</v>
      </c>
    </row>
    <row r="19" spans="1:6" x14ac:dyDescent="0.3">
      <c r="A19" s="130">
        <v>127</v>
      </c>
      <c r="B19" s="106" t="s">
        <v>368</v>
      </c>
      <c r="D19" s="107">
        <f>+SUM(D20:D20)</f>
        <v>290.33999999999997</v>
      </c>
      <c r="E19" s="107">
        <f>SUMIF('Bi.Ve Provv. 31.12.N'!I:I,'Conto economico'!A19,'Bi.Ve Provv. 31.12.N'!E:E)*-1</f>
        <v>0</v>
      </c>
      <c r="F19" s="107">
        <f>+IF(D19="","",ROUND(D19-E19,0))</f>
        <v>290</v>
      </c>
    </row>
    <row r="20" spans="1:6" s="121" customFormat="1" x14ac:dyDescent="0.3">
      <c r="A20" s="130">
        <v>131</v>
      </c>
      <c r="B20" s="118" t="s">
        <v>335</v>
      </c>
      <c r="C20" s="119"/>
      <c r="D20" s="120">
        <f>SUMIF('Bi.Ve Provv. 31.12.N'!I:I,'Conto economico'!A20,'Bi.Ve Provv. 31.12.N'!D:D)*-1</f>
        <v>290.33999999999997</v>
      </c>
      <c r="E20" s="120">
        <f>SUMIF('Bi.Ve Provv. 31.12.N'!I:I,'Conto economico'!A20,'Bi.Ve Provv. 31.12.N'!E:E)*-1</f>
        <v>10.94</v>
      </c>
      <c r="F20" s="120">
        <f t="shared" si="0"/>
        <v>279</v>
      </c>
    </row>
    <row r="21" spans="1:6" x14ac:dyDescent="0.3">
      <c r="A21" s="130">
        <v>132</v>
      </c>
      <c r="B21" s="106" t="s">
        <v>336</v>
      </c>
      <c r="D21" s="107">
        <f>SUMIF('Bi.Ve Provv. 31.12.N'!I:I,'Conto economico'!A21,'Bi.Ve Provv. 31.12.N'!D:D)*-1</f>
        <v>-1246139.2800000003</v>
      </c>
      <c r="E21" s="107">
        <f>SUMIF('Bi.Ve Provv. 31.12.N'!I:I,'Conto economico'!A21,'Bi.Ve Provv. 31.12.N'!E:E)*-1</f>
        <v>-1059837.05</v>
      </c>
      <c r="F21" s="107">
        <f t="shared" si="0"/>
        <v>-186302</v>
      </c>
    </row>
    <row r="22" spans="1:6" x14ac:dyDescent="0.3">
      <c r="A22" s="130">
        <v>134</v>
      </c>
      <c r="B22" s="108"/>
      <c r="D22" s="109"/>
      <c r="E22" s="109"/>
      <c r="F22" s="109" t="str">
        <f t="shared" si="0"/>
        <v/>
      </c>
    </row>
    <row r="23" spans="1:6" s="101" customFormat="1" x14ac:dyDescent="0.3">
      <c r="A23" s="130">
        <v>135</v>
      </c>
      <c r="B23" s="104" t="s">
        <v>369</v>
      </c>
      <c r="C23" s="117"/>
      <c r="D23" s="105">
        <f>SUM(D24:D24)</f>
        <v>-382325</v>
      </c>
      <c r="E23" s="105">
        <f>SUM(E24:E24)</f>
        <v>-382325</v>
      </c>
      <c r="F23" s="105">
        <f t="shared" si="0"/>
        <v>0</v>
      </c>
    </row>
    <row r="24" spans="1:6" x14ac:dyDescent="0.3">
      <c r="A24" s="130">
        <v>137</v>
      </c>
      <c r="B24" s="106" t="s">
        <v>338</v>
      </c>
      <c r="D24" s="107">
        <f>SUMIF('Bi.Ve Provv. 31.12.N'!I:I,'Conto economico'!A24,'Bi.Ve Provv. 31.12.N'!D:D)*-1</f>
        <v>-382325</v>
      </c>
      <c r="E24" s="107">
        <f>SUMIF('Bi.Ve Provv. 31.12.N'!I:I,'Conto economico'!A24,'Bi.Ve Provv. 31.12.N'!E:E)*-1</f>
        <v>-382325</v>
      </c>
      <c r="F24" s="107">
        <f t="shared" si="0"/>
        <v>0</v>
      </c>
    </row>
    <row r="25" spans="1:6" x14ac:dyDescent="0.3">
      <c r="A25" s="130">
        <v>138</v>
      </c>
      <c r="B25" s="108"/>
      <c r="D25" s="109"/>
      <c r="E25" s="109"/>
      <c r="F25" s="109" t="str">
        <f t="shared" si="0"/>
        <v/>
      </c>
    </row>
    <row r="26" spans="1:6" s="101" customFormat="1" x14ac:dyDescent="0.3">
      <c r="A26" s="130">
        <v>139</v>
      </c>
      <c r="B26" s="104" t="s">
        <v>370</v>
      </c>
      <c r="C26" s="117"/>
      <c r="D26" s="105">
        <f>+D16+D18+D23</f>
        <v>-1077502.6800000004</v>
      </c>
      <c r="E26" s="105">
        <f>+E16+E18+E23</f>
        <v>-650804.85999999964</v>
      </c>
      <c r="F26" s="105">
        <f t="shared" si="0"/>
        <v>-426698</v>
      </c>
    </row>
    <row r="27" spans="1:6" x14ac:dyDescent="0.3">
      <c r="A27" s="130">
        <v>140</v>
      </c>
      <c r="B27" s="106" t="s">
        <v>371</v>
      </c>
      <c r="D27" s="107">
        <f>SUM(D28:D29)</f>
        <v>0</v>
      </c>
      <c r="E27" s="107">
        <f>SUM(E28:E29)</f>
        <v>101183</v>
      </c>
      <c r="F27" s="107">
        <f t="shared" si="0"/>
        <v>-101183</v>
      </c>
    </row>
    <row r="28" spans="1:6" s="121" customFormat="1" x14ac:dyDescent="0.3">
      <c r="A28" s="130">
        <v>141</v>
      </c>
      <c r="B28" s="118" t="s">
        <v>341</v>
      </c>
      <c r="C28" s="119"/>
      <c r="D28" s="107">
        <f>SUMIF('Bi.Ve Provv. 31.12.N'!I:I,'Conto economico'!A28,'Bi.Ve Provv. 31.12.N'!D:D)*-1</f>
        <v>0</v>
      </c>
      <c r="E28" s="107">
        <f>SUMIF('Bi.Ve Provv. 31.12.N'!I:I,'Conto economico'!A28,'Bi.Ve Provv. 31.12.N'!E:E)*-1</f>
        <v>-64637</v>
      </c>
      <c r="F28" s="120">
        <f t="shared" si="0"/>
        <v>64637</v>
      </c>
    </row>
    <row r="29" spans="1:6" s="121" customFormat="1" x14ac:dyDescent="0.3">
      <c r="A29" s="130">
        <v>143</v>
      </c>
      <c r="B29" s="118" t="s">
        <v>346</v>
      </c>
      <c r="C29" s="119"/>
      <c r="D29" s="107">
        <f>SUMIF('Bi.Ve Provv. 31.12.N'!I:I,'Conto economico'!A29,'Bi.Ve Provv. 31.12.N'!D:D)*-1</f>
        <v>0</v>
      </c>
      <c r="E29" s="107">
        <f>SUMIF('Bi.Ve Provv. 31.12.N'!I:I,'Conto economico'!A29,'Bi.Ve Provv. 31.12.N'!E:E)*-1</f>
        <v>165820</v>
      </c>
      <c r="F29" s="120">
        <f t="shared" si="0"/>
        <v>-165820</v>
      </c>
    </row>
    <row r="30" spans="1:6" x14ac:dyDescent="0.3">
      <c r="A30" s="130">
        <v>144</v>
      </c>
      <c r="B30" s="108"/>
      <c r="D30" s="109"/>
      <c r="E30" s="109"/>
      <c r="F30" s="109" t="str">
        <f t="shared" si="0"/>
        <v/>
      </c>
    </row>
    <row r="31" spans="1:6" s="101" customFormat="1" x14ac:dyDescent="0.3">
      <c r="A31" s="130">
        <v>145</v>
      </c>
      <c r="B31" s="104" t="s">
        <v>372</v>
      </c>
      <c r="C31" s="117"/>
      <c r="D31" s="129">
        <f>+D26+D27</f>
        <v>-1077502.6800000004</v>
      </c>
      <c r="E31" s="129">
        <f>+E26+E27</f>
        <v>-549621.85999999964</v>
      </c>
      <c r="F31" s="105">
        <f t="shared" si="0"/>
        <v>-527881</v>
      </c>
    </row>
  </sheetData>
  <pageMargins left="0" right="0" top="0" bottom="0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65E94-3587-4777-A1E8-EEE2E75FA47F}">
  <dimension ref="A1:J143"/>
  <sheetViews>
    <sheetView showGridLines="0" zoomScaleNormal="100" workbookViewId="0"/>
  </sheetViews>
  <sheetFormatPr defaultColWidth="8.88671875" defaultRowHeight="14.4" x14ac:dyDescent="0.3"/>
  <cols>
    <col min="1" max="1" width="2.88671875" customWidth="1"/>
    <col min="2" max="2" width="11.21875" style="38" bestFit="1" customWidth="1"/>
    <col min="3" max="3" width="46.6640625" customWidth="1"/>
    <col min="4" max="4" width="14.5546875" style="93" bestFit="1" customWidth="1"/>
    <col min="5" max="5" width="14.6640625" style="93" customWidth="1"/>
    <col min="6" max="6" width="11.21875" style="94" customWidth="1"/>
    <col min="7" max="7" width="11.88671875" style="95" bestFit="1" customWidth="1"/>
    <col min="8" max="8" width="36.6640625" bestFit="1" customWidth="1"/>
    <col min="9" max="9" width="10.6640625" style="42" bestFit="1" customWidth="1"/>
  </cols>
  <sheetData>
    <row r="1" spans="1:9" x14ac:dyDescent="0.3">
      <c r="A1" s="37" t="s">
        <v>21</v>
      </c>
      <c r="D1" s="39"/>
      <c r="E1" s="39"/>
      <c r="F1" s="40"/>
      <c r="G1" s="41"/>
    </row>
    <row r="2" spans="1:9" x14ac:dyDescent="0.3">
      <c r="B2" s="43"/>
      <c r="C2" s="44" t="s">
        <v>236</v>
      </c>
      <c r="D2" s="45">
        <f>ROUND(SUM(D5:D3224),0)</f>
        <v>0</v>
      </c>
      <c r="E2" s="45">
        <f>ROUND(SUM(E5:E3224),0)</f>
        <v>0</v>
      </c>
      <c r="F2" s="46"/>
      <c r="G2" s="41"/>
    </row>
    <row r="3" spans="1:9" x14ac:dyDescent="0.3">
      <c r="B3" s="47"/>
      <c r="C3" s="48" t="s">
        <v>237</v>
      </c>
      <c r="D3" s="49">
        <f>SUMIF(G:G,"CE",D:D)*-1</f>
        <v>-1077502.6800000013</v>
      </c>
      <c r="E3" s="49">
        <f>SUMIF(G:G,"CE",E:E)*-1</f>
        <v>-549610.91999999969</v>
      </c>
      <c r="F3" s="50"/>
      <c r="G3" s="41"/>
    </row>
    <row r="4" spans="1:9" s="3" customFormat="1" ht="28.8" x14ac:dyDescent="0.3">
      <c r="B4" s="51" t="s">
        <v>238</v>
      </c>
      <c r="C4" s="52" t="s">
        <v>239</v>
      </c>
      <c r="D4" s="53" t="s">
        <v>373</v>
      </c>
      <c r="E4" s="53" t="s">
        <v>374</v>
      </c>
      <c r="F4" s="53" t="s">
        <v>375</v>
      </c>
      <c r="G4" s="54" t="s">
        <v>23</v>
      </c>
      <c r="H4" s="56" t="s">
        <v>241</v>
      </c>
      <c r="I4" s="55" t="s">
        <v>240</v>
      </c>
    </row>
    <row r="5" spans="1:9" x14ac:dyDescent="0.3">
      <c r="A5" s="57"/>
      <c r="B5" s="58" t="s">
        <v>24</v>
      </c>
      <c r="C5" s="59" t="s">
        <v>25</v>
      </c>
      <c r="D5" s="60">
        <v>2450.85</v>
      </c>
      <c r="E5" s="61">
        <v>0</v>
      </c>
      <c r="F5" s="62">
        <f t="shared" ref="F5:F36" si="0">+D5-E5</f>
        <v>2450.85</v>
      </c>
      <c r="G5" s="63" t="s">
        <v>242</v>
      </c>
      <c r="H5" s="64" t="s">
        <v>243</v>
      </c>
      <c r="I5" s="131">
        <v>6.1</v>
      </c>
    </row>
    <row r="6" spans="1:9" x14ac:dyDescent="0.3">
      <c r="A6" s="57"/>
      <c r="B6" s="65" t="s">
        <v>26</v>
      </c>
      <c r="C6" s="64" t="s">
        <v>27</v>
      </c>
      <c r="D6" s="66">
        <v>-2295.0700000000002</v>
      </c>
      <c r="E6" s="67">
        <v>0</v>
      </c>
      <c r="F6" s="68">
        <f t="shared" si="0"/>
        <v>-2295.0700000000002</v>
      </c>
      <c r="G6" s="69" t="s">
        <v>242</v>
      </c>
      <c r="H6" s="64" t="s">
        <v>243</v>
      </c>
      <c r="I6" s="76">
        <v>6.1</v>
      </c>
    </row>
    <row r="7" spans="1:9" x14ac:dyDescent="0.3">
      <c r="A7" s="57"/>
      <c r="B7" s="65" t="s">
        <v>28</v>
      </c>
      <c r="C7" s="64" t="s">
        <v>29</v>
      </c>
      <c r="D7" s="66">
        <v>1562713.85</v>
      </c>
      <c r="E7" s="67">
        <v>0</v>
      </c>
      <c r="F7" s="68">
        <f t="shared" si="0"/>
        <v>1562713.85</v>
      </c>
      <c r="G7" s="69" t="s">
        <v>242</v>
      </c>
      <c r="H7" s="64" t="s">
        <v>244</v>
      </c>
      <c r="I7" s="76">
        <v>6.5</v>
      </c>
    </row>
    <row r="8" spans="1:9" x14ac:dyDescent="0.3">
      <c r="A8" s="57"/>
      <c r="B8" s="65" t="s">
        <v>30</v>
      </c>
      <c r="C8" s="64" t="s">
        <v>31</v>
      </c>
      <c r="D8" s="66">
        <v>-156271.39000000001</v>
      </c>
      <c r="E8" s="67">
        <v>0</v>
      </c>
      <c r="F8" s="68">
        <f t="shared" si="0"/>
        <v>-156271.39000000001</v>
      </c>
      <c r="G8" s="69" t="s">
        <v>242</v>
      </c>
      <c r="H8" s="64" t="s">
        <v>244</v>
      </c>
      <c r="I8" s="76">
        <v>6.5</v>
      </c>
    </row>
    <row r="9" spans="1:9" x14ac:dyDescent="0.3">
      <c r="A9" s="57"/>
      <c r="B9" s="70" t="s">
        <v>32</v>
      </c>
      <c r="C9" s="71" t="s">
        <v>33</v>
      </c>
      <c r="D9" s="67">
        <v>8856000</v>
      </c>
      <c r="E9" s="67">
        <v>8856000</v>
      </c>
      <c r="F9" s="68">
        <f t="shared" si="0"/>
        <v>0</v>
      </c>
      <c r="G9" s="69" t="s">
        <v>242</v>
      </c>
      <c r="H9" s="64" t="s">
        <v>245</v>
      </c>
      <c r="I9" s="76">
        <v>10</v>
      </c>
    </row>
    <row r="10" spans="1:9" x14ac:dyDescent="0.3">
      <c r="A10" s="57"/>
      <c r="B10" s="70" t="s">
        <v>34</v>
      </c>
      <c r="C10" s="71" t="s">
        <v>35</v>
      </c>
      <c r="D10" s="67">
        <v>43553191.310000002</v>
      </c>
      <c r="E10" s="67">
        <v>43553191.310000002</v>
      </c>
      <c r="F10" s="68">
        <f t="shared" si="0"/>
        <v>0</v>
      </c>
      <c r="G10" s="69" t="s">
        <v>242</v>
      </c>
      <c r="H10" s="64" t="s">
        <v>245</v>
      </c>
      <c r="I10" s="76">
        <v>10</v>
      </c>
    </row>
    <row r="11" spans="1:9" x14ac:dyDescent="0.3">
      <c r="A11" s="57"/>
      <c r="B11" s="70" t="s">
        <v>36</v>
      </c>
      <c r="C11" s="71" t="s">
        <v>37</v>
      </c>
      <c r="D11" s="67">
        <v>-10895091.42</v>
      </c>
      <c r="E11" s="67">
        <v>-9587666.2400000002</v>
      </c>
      <c r="F11" s="68">
        <f t="shared" si="0"/>
        <v>-1307425.1799999997</v>
      </c>
      <c r="G11" s="69" t="s">
        <v>242</v>
      </c>
      <c r="H11" s="64" t="s">
        <v>245</v>
      </c>
      <c r="I11" s="76">
        <v>10</v>
      </c>
    </row>
    <row r="12" spans="1:9" x14ac:dyDescent="0.3">
      <c r="A12" s="57"/>
      <c r="B12" s="65" t="s">
        <v>38</v>
      </c>
      <c r="C12" s="64" t="s">
        <v>39</v>
      </c>
      <c r="D12" s="66">
        <v>55296</v>
      </c>
      <c r="E12" s="67">
        <v>0</v>
      </c>
      <c r="F12" s="68">
        <f t="shared" si="0"/>
        <v>55296</v>
      </c>
      <c r="G12" s="69" t="s">
        <v>242</v>
      </c>
      <c r="H12" s="64" t="s">
        <v>245</v>
      </c>
      <c r="I12" s="76">
        <v>10</v>
      </c>
    </row>
    <row r="13" spans="1:9" x14ac:dyDescent="0.3">
      <c r="A13" s="57"/>
      <c r="B13" s="70" t="s">
        <v>40</v>
      </c>
      <c r="C13" s="71" t="s">
        <v>41</v>
      </c>
      <c r="D13" s="67">
        <v>39800</v>
      </c>
      <c r="E13" s="67">
        <v>39800</v>
      </c>
      <c r="F13" s="68">
        <f t="shared" si="0"/>
        <v>0</v>
      </c>
      <c r="G13" s="69" t="s">
        <v>242</v>
      </c>
      <c r="H13" s="64" t="s">
        <v>246</v>
      </c>
      <c r="I13" s="76">
        <v>11</v>
      </c>
    </row>
    <row r="14" spans="1:9" x14ac:dyDescent="0.3">
      <c r="A14" s="57"/>
      <c r="B14" s="70" t="s">
        <v>42</v>
      </c>
      <c r="C14" s="71" t="s">
        <v>43</v>
      </c>
      <c r="D14" s="67">
        <v>-30775</v>
      </c>
      <c r="E14" s="67">
        <v>-27405</v>
      </c>
      <c r="F14" s="68">
        <f t="shared" si="0"/>
        <v>-3370</v>
      </c>
      <c r="G14" s="69" t="s">
        <v>242</v>
      </c>
      <c r="H14" s="64" t="s">
        <v>246</v>
      </c>
      <c r="I14" s="76">
        <v>11</v>
      </c>
    </row>
    <row r="15" spans="1:9" x14ac:dyDescent="0.3">
      <c r="A15" s="57"/>
      <c r="B15" s="70" t="s">
        <v>44</v>
      </c>
      <c r="C15" s="71" t="s">
        <v>247</v>
      </c>
      <c r="D15" s="67">
        <v>15868.34</v>
      </c>
      <c r="E15" s="67">
        <v>15868.34</v>
      </c>
      <c r="F15" s="68">
        <f t="shared" si="0"/>
        <v>0</v>
      </c>
      <c r="G15" s="69" t="s">
        <v>242</v>
      </c>
      <c r="H15" s="64" t="s">
        <v>248</v>
      </c>
      <c r="I15" s="76">
        <v>18</v>
      </c>
    </row>
    <row r="16" spans="1:9" x14ac:dyDescent="0.3">
      <c r="A16" s="57"/>
      <c r="B16" s="65" t="s">
        <v>47</v>
      </c>
      <c r="C16" s="64" t="s">
        <v>48</v>
      </c>
      <c r="D16" s="67">
        <v>1951.66</v>
      </c>
      <c r="E16" s="67">
        <v>1951.66</v>
      </c>
      <c r="F16" s="68">
        <f t="shared" si="0"/>
        <v>0</v>
      </c>
      <c r="G16" s="69" t="s">
        <v>242</v>
      </c>
      <c r="H16" s="64" t="s">
        <v>248</v>
      </c>
      <c r="I16" s="76">
        <v>18</v>
      </c>
    </row>
    <row r="17" spans="1:9" x14ac:dyDescent="0.3">
      <c r="A17" s="57"/>
      <c r="B17" s="65" t="s">
        <v>45</v>
      </c>
      <c r="C17" s="64" t="s">
        <v>46</v>
      </c>
      <c r="D17" s="67">
        <v>301592.24</v>
      </c>
      <c r="E17" s="67">
        <v>818023.85</v>
      </c>
      <c r="F17" s="68">
        <f t="shared" si="0"/>
        <v>-516431.61</v>
      </c>
      <c r="G17" s="69" t="s">
        <v>242</v>
      </c>
      <c r="H17" s="64" t="s">
        <v>249</v>
      </c>
      <c r="I17" s="76">
        <v>20</v>
      </c>
    </row>
    <row r="18" spans="1:9" x14ac:dyDescent="0.3">
      <c r="A18" s="57"/>
      <c r="B18" s="70" t="s">
        <v>49</v>
      </c>
      <c r="C18" s="71" t="s">
        <v>50</v>
      </c>
      <c r="D18" s="67">
        <v>284444.98</v>
      </c>
      <c r="E18" s="67">
        <v>229369.55</v>
      </c>
      <c r="F18" s="68">
        <f t="shared" si="0"/>
        <v>55075.429999999993</v>
      </c>
      <c r="G18" s="69" t="s">
        <v>242</v>
      </c>
      <c r="H18" s="64" t="s">
        <v>250</v>
      </c>
      <c r="I18" s="76">
        <v>25</v>
      </c>
    </row>
    <row r="19" spans="1:9" x14ac:dyDescent="0.3">
      <c r="A19" s="57"/>
      <c r="B19" s="70" t="s">
        <v>51</v>
      </c>
      <c r="C19" s="71" t="s">
        <v>52</v>
      </c>
      <c r="D19" s="67">
        <v>23903.31</v>
      </c>
      <c r="E19" s="67">
        <v>23455.59</v>
      </c>
      <c r="F19" s="68">
        <f t="shared" si="0"/>
        <v>447.72000000000116</v>
      </c>
      <c r="G19" s="69" t="s">
        <v>242</v>
      </c>
      <c r="H19" s="64" t="s">
        <v>250</v>
      </c>
      <c r="I19" s="76">
        <v>25</v>
      </c>
    </row>
    <row r="20" spans="1:9" x14ac:dyDescent="0.3">
      <c r="A20" s="57"/>
      <c r="B20" s="70" t="s">
        <v>53</v>
      </c>
      <c r="C20" s="71" t="s">
        <v>251</v>
      </c>
      <c r="D20" s="67">
        <v>-12115.38</v>
      </c>
      <c r="E20" s="67">
        <v>-10112.709999999999</v>
      </c>
      <c r="F20" s="68">
        <f t="shared" si="0"/>
        <v>-2002.67</v>
      </c>
      <c r="G20" s="69" t="s">
        <v>242</v>
      </c>
      <c r="H20" s="64" t="s">
        <v>250</v>
      </c>
      <c r="I20" s="76">
        <v>25</v>
      </c>
    </row>
    <row r="21" spans="1:9" x14ac:dyDescent="0.3">
      <c r="A21" s="57"/>
      <c r="B21" s="70" t="s">
        <v>56</v>
      </c>
      <c r="C21" s="71" t="s">
        <v>252</v>
      </c>
      <c r="D21" s="67">
        <v>-201355.76</v>
      </c>
      <c r="E21" s="67">
        <v>-201355.76</v>
      </c>
      <c r="F21" s="68">
        <f t="shared" si="0"/>
        <v>0</v>
      </c>
      <c r="G21" s="69" t="s">
        <v>242</v>
      </c>
      <c r="H21" s="64" t="s">
        <v>250</v>
      </c>
      <c r="I21" s="76">
        <v>25</v>
      </c>
    </row>
    <row r="22" spans="1:9" x14ac:dyDescent="0.3">
      <c r="A22" s="57"/>
      <c r="B22" s="70" t="s">
        <v>57</v>
      </c>
      <c r="C22" s="71" t="s">
        <v>58</v>
      </c>
      <c r="D22" s="67">
        <v>-1213.49</v>
      </c>
      <c r="E22" s="67">
        <v>-1213.49</v>
      </c>
      <c r="F22" s="68">
        <f t="shared" si="0"/>
        <v>0</v>
      </c>
      <c r="G22" s="69" t="s">
        <v>242</v>
      </c>
      <c r="H22" s="64" t="s">
        <v>250</v>
      </c>
      <c r="I22" s="76">
        <v>25</v>
      </c>
    </row>
    <row r="23" spans="1:9" x14ac:dyDescent="0.3">
      <c r="A23" s="57"/>
      <c r="B23" s="65" t="s">
        <v>54</v>
      </c>
      <c r="C23" s="64" t="s">
        <v>55</v>
      </c>
      <c r="D23" s="66">
        <v>-637.58000000000004</v>
      </c>
      <c r="E23" s="67">
        <v>0</v>
      </c>
      <c r="F23" s="68">
        <f t="shared" si="0"/>
        <v>-637.58000000000004</v>
      </c>
      <c r="G23" s="69" t="s">
        <v>242</v>
      </c>
      <c r="H23" s="64" t="s">
        <v>250</v>
      </c>
      <c r="I23" s="76">
        <v>25</v>
      </c>
    </row>
    <row r="24" spans="1:9" x14ac:dyDescent="0.3">
      <c r="A24" s="57"/>
      <c r="B24" s="70" t="s">
        <v>59</v>
      </c>
      <c r="C24" s="71" t="s">
        <v>60</v>
      </c>
      <c r="D24" s="67">
        <v>58455.1</v>
      </c>
      <c r="E24" s="67">
        <v>79322.17</v>
      </c>
      <c r="F24" s="68">
        <f t="shared" si="0"/>
        <v>-20867.07</v>
      </c>
      <c r="G24" s="69" t="s">
        <v>242</v>
      </c>
      <c r="H24" s="64" t="s">
        <v>253</v>
      </c>
      <c r="I24" s="76">
        <v>26</v>
      </c>
    </row>
    <row r="25" spans="1:9" x14ac:dyDescent="0.3">
      <c r="A25" s="57"/>
      <c r="B25" s="70" t="s">
        <v>61</v>
      </c>
      <c r="C25" s="71" t="s">
        <v>254</v>
      </c>
      <c r="D25" s="67">
        <v>152833.76999999999</v>
      </c>
      <c r="E25" s="67">
        <v>168258.12</v>
      </c>
      <c r="F25" s="68">
        <f t="shared" si="0"/>
        <v>-15424.350000000006</v>
      </c>
      <c r="G25" s="69" t="s">
        <v>242</v>
      </c>
      <c r="H25" s="64" t="s">
        <v>255</v>
      </c>
      <c r="I25" s="76">
        <v>27</v>
      </c>
    </row>
    <row r="26" spans="1:9" x14ac:dyDescent="0.3">
      <c r="A26" s="57"/>
      <c r="B26" s="70" t="s">
        <v>62</v>
      </c>
      <c r="C26" s="71" t="s">
        <v>256</v>
      </c>
      <c r="D26" s="67">
        <v>28975.5</v>
      </c>
      <c r="E26" s="67">
        <v>50657</v>
      </c>
      <c r="F26" s="68">
        <f t="shared" si="0"/>
        <v>-21681.5</v>
      </c>
      <c r="G26" s="69" t="s">
        <v>242</v>
      </c>
      <c r="H26" s="64" t="s">
        <v>255</v>
      </c>
      <c r="I26" s="76">
        <v>27</v>
      </c>
    </row>
    <row r="27" spans="1:9" x14ac:dyDescent="0.3">
      <c r="A27" s="57"/>
      <c r="B27" s="65" t="s">
        <v>63</v>
      </c>
      <c r="C27" s="64" t="s">
        <v>64</v>
      </c>
      <c r="D27" s="67">
        <v>75.290000000000006</v>
      </c>
      <c r="E27" s="67">
        <v>2.87</v>
      </c>
      <c r="F27" s="68">
        <f t="shared" si="0"/>
        <v>72.42</v>
      </c>
      <c r="G27" s="69" t="s">
        <v>242</v>
      </c>
      <c r="H27" s="64" t="s">
        <v>255</v>
      </c>
      <c r="I27" s="76">
        <v>27</v>
      </c>
    </row>
    <row r="28" spans="1:9" x14ac:dyDescent="0.3">
      <c r="A28" s="57"/>
      <c r="B28" s="70" t="s">
        <v>65</v>
      </c>
      <c r="C28" s="71" t="s">
        <v>66</v>
      </c>
      <c r="D28" s="67">
        <v>384538.24</v>
      </c>
      <c r="E28" s="67">
        <v>203011.13</v>
      </c>
      <c r="F28" s="68">
        <f t="shared" si="0"/>
        <v>181527.11</v>
      </c>
      <c r="G28" s="69" t="s">
        <v>242</v>
      </c>
      <c r="H28" s="64" t="s">
        <v>255</v>
      </c>
      <c r="I28" s="76">
        <v>27</v>
      </c>
    </row>
    <row r="29" spans="1:9" x14ac:dyDescent="0.3">
      <c r="A29" s="57"/>
      <c r="B29" s="70" t="s">
        <v>67</v>
      </c>
      <c r="C29" s="71" t="s">
        <v>68</v>
      </c>
      <c r="D29" s="67">
        <v>33069.279999999999</v>
      </c>
      <c r="E29" s="67">
        <v>33069.279999999999</v>
      </c>
      <c r="F29" s="68">
        <f t="shared" si="0"/>
        <v>0</v>
      </c>
      <c r="G29" s="69" t="s">
        <v>242</v>
      </c>
      <c r="H29" s="64" t="s">
        <v>257</v>
      </c>
      <c r="I29" s="76">
        <v>29</v>
      </c>
    </row>
    <row r="30" spans="1:9" x14ac:dyDescent="0.3">
      <c r="A30" s="57"/>
      <c r="B30" s="70" t="s">
        <v>73</v>
      </c>
      <c r="C30" s="71" t="s">
        <v>74</v>
      </c>
      <c r="D30" s="67">
        <v>366164.99</v>
      </c>
      <c r="E30" s="67">
        <v>212800.99</v>
      </c>
      <c r="F30" s="68">
        <f t="shared" si="0"/>
        <v>153364</v>
      </c>
      <c r="G30" s="69" t="s">
        <v>242</v>
      </c>
      <c r="H30" s="64" t="s">
        <v>257</v>
      </c>
      <c r="I30" s="76">
        <v>29</v>
      </c>
    </row>
    <row r="31" spans="1:9" x14ac:dyDescent="0.3">
      <c r="A31" s="57"/>
      <c r="B31" s="65" t="s">
        <v>69</v>
      </c>
      <c r="C31" s="64" t="s">
        <v>70</v>
      </c>
      <c r="D31" s="66">
        <v>417</v>
      </c>
      <c r="E31" s="67">
        <v>0</v>
      </c>
      <c r="F31" s="68">
        <f t="shared" si="0"/>
        <v>417</v>
      </c>
      <c r="G31" s="69" t="s">
        <v>242</v>
      </c>
      <c r="H31" s="64" t="s">
        <v>257</v>
      </c>
      <c r="I31" s="76">
        <v>29</v>
      </c>
    </row>
    <row r="32" spans="1:9" x14ac:dyDescent="0.3">
      <c r="A32" s="57"/>
      <c r="B32" s="65" t="s">
        <v>71</v>
      </c>
      <c r="C32" s="64" t="s">
        <v>72</v>
      </c>
      <c r="D32" s="66">
        <v>49867</v>
      </c>
      <c r="E32" s="67">
        <v>0</v>
      </c>
      <c r="F32" s="68">
        <f t="shared" si="0"/>
        <v>49867</v>
      </c>
      <c r="G32" s="69" t="s">
        <v>242</v>
      </c>
      <c r="H32" s="64" t="s">
        <v>257</v>
      </c>
      <c r="I32" s="76">
        <v>29</v>
      </c>
    </row>
    <row r="33" spans="1:10" x14ac:dyDescent="0.3">
      <c r="A33" s="57"/>
      <c r="B33" s="65" t="s">
        <v>75</v>
      </c>
      <c r="C33" s="64" t="s">
        <v>76</v>
      </c>
      <c r="D33" s="66">
        <v>5184.6099999999997</v>
      </c>
      <c r="E33" s="67">
        <v>0</v>
      </c>
      <c r="F33" s="68">
        <f t="shared" si="0"/>
        <v>5184.6099999999997</v>
      </c>
      <c r="G33" s="69" t="s">
        <v>242</v>
      </c>
      <c r="H33" s="64" t="s">
        <v>258</v>
      </c>
      <c r="I33" s="76">
        <v>30</v>
      </c>
    </row>
    <row r="34" spans="1:10" x14ac:dyDescent="0.3">
      <c r="A34" s="57"/>
      <c r="B34" s="65" t="s">
        <v>77</v>
      </c>
      <c r="C34" s="64" t="s">
        <v>78</v>
      </c>
      <c r="D34" s="66">
        <v>20984</v>
      </c>
      <c r="E34" s="67">
        <v>0</v>
      </c>
      <c r="F34" s="68">
        <f t="shared" si="0"/>
        <v>20984</v>
      </c>
      <c r="G34" s="69" t="s">
        <v>242</v>
      </c>
      <c r="H34" s="64" t="s">
        <v>258</v>
      </c>
      <c r="I34" s="76">
        <v>30</v>
      </c>
    </row>
    <row r="35" spans="1:10" x14ac:dyDescent="0.3">
      <c r="A35" s="57"/>
      <c r="B35" s="65" t="s">
        <v>79</v>
      </c>
      <c r="C35" s="64" t="s">
        <v>80</v>
      </c>
      <c r="D35" s="67">
        <v>104.36</v>
      </c>
      <c r="E35" s="67">
        <v>104.36</v>
      </c>
      <c r="F35" s="68">
        <f t="shared" si="0"/>
        <v>0</v>
      </c>
      <c r="G35" s="69" t="s">
        <v>242</v>
      </c>
      <c r="H35" s="64" t="s">
        <v>259</v>
      </c>
      <c r="I35" s="76">
        <v>36</v>
      </c>
    </row>
    <row r="36" spans="1:10" x14ac:dyDescent="0.3">
      <c r="A36" s="57"/>
      <c r="B36" s="65" t="s">
        <v>81</v>
      </c>
      <c r="C36" s="64" t="s">
        <v>82</v>
      </c>
      <c r="D36" s="67">
        <v>28378.52</v>
      </c>
      <c r="E36" s="67">
        <v>28378.52</v>
      </c>
      <c r="F36" s="68">
        <f t="shared" si="0"/>
        <v>0</v>
      </c>
      <c r="G36" s="69" t="s">
        <v>242</v>
      </c>
      <c r="H36" s="64" t="s">
        <v>259</v>
      </c>
      <c r="I36" s="76">
        <v>36</v>
      </c>
    </row>
    <row r="37" spans="1:10" x14ac:dyDescent="0.3">
      <c r="A37" s="57"/>
      <c r="B37" s="65" t="s">
        <v>83</v>
      </c>
      <c r="C37" s="64" t="s">
        <v>84</v>
      </c>
      <c r="D37" s="67">
        <v>0</v>
      </c>
      <c r="E37" s="67">
        <v>10139.379999999999</v>
      </c>
      <c r="F37" s="68">
        <f t="shared" ref="F37:F68" si="1">+D37-E37</f>
        <v>-10139.379999999999</v>
      </c>
      <c r="G37" s="69" t="s">
        <v>242</v>
      </c>
      <c r="H37" s="64" t="s">
        <v>259</v>
      </c>
      <c r="I37" s="76">
        <v>36</v>
      </c>
    </row>
    <row r="38" spans="1:10" x14ac:dyDescent="0.3">
      <c r="A38" s="57"/>
      <c r="B38" s="65" t="s">
        <v>87</v>
      </c>
      <c r="C38" s="64" t="s">
        <v>88</v>
      </c>
      <c r="D38" s="67">
        <v>2462756.2799999998</v>
      </c>
      <c r="E38" s="67">
        <v>1354829.43</v>
      </c>
      <c r="F38" s="68">
        <f t="shared" si="1"/>
        <v>1107926.8499999999</v>
      </c>
      <c r="G38" s="69" t="s">
        <v>242</v>
      </c>
      <c r="H38" s="64" t="s">
        <v>259</v>
      </c>
      <c r="I38" s="76">
        <v>36</v>
      </c>
    </row>
    <row r="39" spans="1:10" x14ac:dyDescent="0.3">
      <c r="A39" s="57"/>
      <c r="B39" s="65" t="s">
        <v>85</v>
      </c>
      <c r="C39" s="64" t="s">
        <v>86</v>
      </c>
      <c r="D39" s="67">
        <v>10019.34</v>
      </c>
      <c r="E39" s="67">
        <v>0</v>
      </c>
      <c r="F39" s="68">
        <f t="shared" si="1"/>
        <v>10019.34</v>
      </c>
      <c r="G39" s="69" t="s">
        <v>242</v>
      </c>
      <c r="H39" s="64" t="s">
        <v>259</v>
      </c>
      <c r="I39" s="76">
        <v>36</v>
      </c>
    </row>
    <row r="40" spans="1:10" x14ac:dyDescent="0.3">
      <c r="A40" s="57"/>
      <c r="B40" s="70" t="s">
        <v>89</v>
      </c>
      <c r="C40" s="71" t="s">
        <v>90</v>
      </c>
      <c r="D40" s="67">
        <v>441.71</v>
      </c>
      <c r="E40" s="67">
        <v>441.71</v>
      </c>
      <c r="F40" s="68">
        <f t="shared" si="1"/>
        <v>0</v>
      </c>
      <c r="G40" s="69" t="s">
        <v>242</v>
      </c>
      <c r="H40" s="64" t="s">
        <v>260</v>
      </c>
      <c r="I40" s="76">
        <v>38</v>
      </c>
    </row>
    <row r="41" spans="1:10" x14ac:dyDescent="0.3">
      <c r="A41" s="57"/>
      <c r="B41" s="70" t="s">
        <v>91</v>
      </c>
      <c r="C41" s="71" t="s">
        <v>92</v>
      </c>
      <c r="D41" s="67">
        <v>240136.69</v>
      </c>
      <c r="E41" s="67">
        <v>393362.85</v>
      </c>
      <c r="F41" s="68">
        <f t="shared" si="1"/>
        <v>-153226.15999999997</v>
      </c>
      <c r="G41" s="69" t="s">
        <v>242</v>
      </c>
      <c r="H41" s="64" t="s">
        <v>261</v>
      </c>
      <c r="I41" s="76">
        <v>40</v>
      </c>
      <c r="J41" t="s">
        <v>262</v>
      </c>
    </row>
    <row r="42" spans="1:10" x14ac:dyDescent="0.3">
      <c r="A42" s="57"/>
      <c r="B42" s="70" t="s">
        <v>93</v>
      </c>
      <c r="C42" s="71" t="s">
        <v>94</v>
      </c>
      <c r="D42" s="67">
        <v>-11000</v>
      </c>
      <c r="E42" s="67">
        <v>-11000</v>
      </c>
      <c r="F42" s="68">
        <f t="shared" si="1"/>
        <v>0</v>
      </c>
      <c r="G42" s="69" t="s">
        <v>242</v>
      </c>
      <c r="H42" s="64" t="s">
        <v>263</v>
      </c>
      <c r="I42" s="76">
        <v>45</v>
      </c>
    </row>
    <row r="43" spans="1:10" x14ac:dyDescent="0.3">
      <c r="A43" s="57"/>
      <c r="B43" s="70" t="s">
        <v>264</v>
      </c>
      <c r="C43" s="71" t="s">
        <v>265</v>
      </c>
      <c r="D43" s="67">
        <v>0</v>
      </c>
      <c r="E43" s="67">
        <v>-2121563.2799999998</v>
      </c>
      <c r="F43" s="68">
        <f t="shared" si="1"/>
        <v>2121563.2799999998</v>
      </c>
      <c r="G43" s="69" t="s">
        <v>242</v>
      </c>
      <c r="H43" s="64" t="s">
        <v>266</v>
      </c>
      <c r="I43" s="76">
        <v>46</v>
      </c>
    </row>
    <row r="44" spans="1:10" x14ac:dyDescent="0.3">
      <c r="A44" s="57"/>
      <c r="B44" s="65" t="s">
        <v>107</v>
      </c>
      <c r="C44" s="64" t="s">
        <v>108</v>
      </c>
      <c r="D44" s="67">
        <v>0</v>
      </c>
      <c r="E44" s="67">
        <v>-15991569.869999999</v>
      </c>
      <c r="F44" s="68">
        <f t="shared" si="1"/>
        <v>15991569.869999999</v>
      </c>
      <c r="G44" s="69" t="s">
        <v>242</v>
      </c>
      <c r="H44" s="64" t="s">
        <v>267</v>
      </c>
      <c r="I44" s="76">
        <v>47</v>
      </c>
    </row>
    <row r="45" spans="1:10" x14ac:dyDescent="0.3">
      <c r="A45" s="57"/>
      <c r="B45" s="70" t="s">
        <v>95</v>
      </c>
      <c r="C45" s="71" t="s">
        <v>96</v>
      </c>
      <c r="D45" s="67">
        <v>0</v>
      </c>
      <c r="E45" s="67">
        <v>-2000</v>
      </c>
      <c r="F45" s="68">
        <f t="shared" si="1"/>
        <v>2000</v>
      </c>
      <c r="G45" s="69" t="s">
        <v>242</v>
      </c>
      <c r="H45" s="64" t="s">
        <v>268</v>
      </c>
      <c r="I45" s="76">
        <v>48</v>
      </c>
    </row>
    <row r="46" spans="1:10" x14ac:dyDescent="0.3">
      <c r="A46" s="57"/>
      <c r="B46" s="65" t="s">
        <v>97</v>
      </c>
      <c r="C46" s="64" t="s">
        <v>98</v>
      </c>
      <c r="D46" s="67">
        <v>0</v>
      </c>
      <c r="E46" s="67">
        <v>-479646.77</v>
      </c>
      <c r="F46" s="68">
        <f t="shared" si="1"/>
        <v>479646.77</v>
      </c>
      <c r="G46" s="69" t="s">
        <v>242</v>
      </c>
      <c r="H46" s="64" t="s">
        <v>269</v>
      </c>
      <c r="I46" s="76">
        <v>50</v>
      </c>
    </row>
    <row r="47" spans="1:10" x14ac:dyDescent="0.3">
      <c r="A47" s="57"/>
      <c r="B47" s="65" t="s">
        <v>99</v>
      </c>
      <c r="C47" s="64" t="s">
        <v>100</v>
      </c>
      <c r="D47" s="67">
        <v>-17365000</v>
      </c>
      <c r="E47" s="67">
        <v>-3227383.2</v>
      </c>
      <c r="F47" s="68">
        <f t="shared" si="1"/>
        <v>-14137616.800000001</v>
      </c>
      <c r="G47" s="69" t="s">
        <v>242</v>
      </c>
      <c r="H47" s="64" t="s">
        <v>269</v>
      </c>
      <c r="I47" s="76">
        <v>50</v>
      </c>
    </row>
    <row r="48" spans="1:10" x14ac:dyDescent="0.3">
      <c r="A48" s="57"/>
      <c r="B48" s="65" t="s">
        <v>101</v>
      </c>
      <c r="C48" s="64" t="s">
        <v>102</v>
      </c>
      <c r="D48" s="67">
        <v>145670.57</v>
      </c>
      <c r="E48" s="67">
        <v>104718.98</v>
      </c>
      <c r="F48" s="68">
        <f t="shared" si="1"/>
        <v>40951.590000000011</v>
      </c>
      <c r="G48" s="69" t="s">
        <v>242</v>
      </c>
      <c r="H48" s="64" t="s">
        <v>270</v>
      </c>
      <c r="I48" s="76">
        <v>51</v>
      </c>
    </row>
    <row r="49" spans="1:9" x14ac:dyDescent="0.3">
      <c r="A49" s="57"/>
      <c r="B49" s="65" t="s">
        <v>103</v>
      </c>
      <c r="C49" s="64" t="s">
        <v>104</v>
      </c>
      <c r="D49" s="67">
        <v>668955.97</v>
      </c>
      <c r="E49" s="67">
        <v>335899.83</v>
      </c>
      <c r="F49" s="68">
        <f t="shared" si="1"/>
        <v>333056.13999999996</v>
      </c>
      <c r="G49" s="69" t="s">
        <v>242</v>
      </c>
      <c r="H49" s="64" t="s">
        <v>271</v>
      </c>
      <c r="I49" s="76">
        <v>52</v>
      </c>
    </row>
    <row r="50" spans="1:9" x14ac:dyDescent="0.3">
      <c r="A50" s="57"/>
      <c r="B50" s="65" t="s">
        <v>105</v>
      </c>
      <c r="C50" s="64" t="s">
        <v>106</v>
      </c>
      <c r="D50" s="66">
        <v>-17946.66</v>
      </c>
      <c r="E50" s="67">
        <v>0</v>
      </c>
      <c r="F50" s="68">
        <f t="shared" si="1"/>
        <v>-17946.66</v>
      </c>
      <c r="G50" s="69" t="s">
        <v>242</v>
      </c>
      <c r="H50" s="64" t="s">
        <v>271</v>
      </c>
      <c r="I50" s="76">
        <v>52</v>
      </c>
    </row>
    <row r="51" spans="1:9" x14ac:dyDescent="0.3">
      <c r="A51" s="57"/>
      <c r="B51" s="65" t="s">
        <v>129</v>
      </c>
      <c r="C51" s="64" t="s">
        <v>130</v>
      </c>
      <c r="D51" s="67">
        <v>-816973.04</v>
      </c>
      <c r="E51" s="67">
        <v>0</v>
      </c>
      <c r="F51" s="68">
        <f t="shared" si="1"/>
        <v>-816973.04</v>
      </c>
      <c r="G51" s="69" t="s">
        <v>242</v>
      </c>
      <c r="H51" s="64" t="s">
        <v>272</v>
      </c>
      <c r="I51" s="76">
        <v>63</v>
      </c>
    </row>
    <row r="52" spans="1:9" x14ac:dyDescent="0.3">
      <c r="A52" s="57"/>
      <c r="B52" s="65" t="s">
        <v>109</v>
      </c>
      <c r="C52" s="64" t="s">
        <v>110</v>
      </c>
      <c r="D52" s="67">
        <v>-5885000</v>
      </c>
      <c r="E52" s="67">
        <v>0</v>
      </c>
      <c r="F52" s="68">
        <f t="shared" si="1"/>
        <v>-5885000</v>
      </c>
      <c r="G52" s="69" t="s">
        <v>242</v>
      </c>
      <c r="H52" s="64" t="s">
        <v>273</v>
      </c>
      <c r="I52" s="76">
        <v>64</v>
      </c>
    </row>
    <row r="53" spans="1:9" x14ac:dyDescent="0.3">
      <c r="A53" s="57"/>
      <c r="B53" s="65" t="s">
        <v>111</v>
      </c>
      <c r="C53" s="64" t="s">
        <v>112</v>
      </c>
      <c r="D53" s="67">
        <v>-23277750</v>
      </c>
      <c r="E53" s="67">
        <v>-23862000</v>
      </c>
      <c r="F53" s="68">
        <f t="shared" si="1"/>
        <v>584250</v>
      </c>
      <c r="G53" s="69" t="s">
        <v>242</v>
      </c>
      <c r="H53" s="64" t="s">
        <v>274</v>
      </c>
      <c r="I53" s="76">
        <v>65</v>
      </c>
    </row>
    <row r="54" spans="1:9" x14ac:dyDescent="0.3">
      <c r="A54" s="57"/>
      <c r="B54" s="70" t="s">
        <v>113</v>
      </c>
      <c r="C54" s="71" t="s">
        <v>114</v>
      </c>
      <c r="D54" s="67">
        <v>-556229.85</v>
      </c>
      <c r="E54" s="67">
        <v>-419618.82</v>
      </c>
      <c r="F54" s="68">
        <f t="shared" si="1"/>
        <v>-136611.02999999997</v>
      </c>
      <c r="G54" s="69" t="s">
        <v>242</v>
      </c>
      <c r="H54" s="64" t="s">
        <v>275</v>
      </c>
      <c r="I54" s="76">
        <v>69</v>
      </c>
    </row>
    <row r="55" spans="1:9" x14ac:dyDescent="0.3">
      <c r="A55" s="57"/>
      <c r="B55" s="70" t="s">
        <v>115</v>
      </c>
      <c r="C55" s="71" t="s">
        <v>116</v>
      </c>
      <c r="D55" s="67">
        <v>-324948.83</v>
      </c>
      <c r="E55" s="67">
        <v>-106819.38</v>
      </c>
      <c r="F55" s="68">
        <f t="shared" si="1"/>
        <v>-218129.45</v>
      </c>
      <c r="G55" s="69" t="s">
        <v>242</v>
      </c>
      <c r="H55" s="64" t="s">
        <v>275</v>
      </c>
      <c r="I55" s="76">
        <v>69</v>
      </c>
    </row>
    <row r="56" spans="1:9" x14ac:dyDescent="0.3">
      <c r="A56" s="57"/>
      <c r="B56" s="72" t="s">
        <v>276</v>
      </c>
      <c r="C56" s="71" t="s">
        <v>277</v>
      </c>
      <c r="D56" s="67">
        <v>93511.48</v>
      </c>
      <c r="E56" s="67"/>
      <c r="F56" s="68"/>
      <c r="G56" s="69" t="s">
        <v>242</v>
      </c>
      <c r="H56" s="64" t="s">
        <v>275</v>
      </c>
      <c r="I56" s="76">
        <v>69</v>
      </c>
    </row>
    <row r="57" spans="1:9" x14ac:dyDescent="0.3">
      <c r="A57" s="57"/>
      <c r="B57" s="65" t="s">
        <v>117</v>
      </c>
      <c r="C57" s="64" t="s">
        <v>118</v>
      </c>
      <c r="D57" s="67">
        <v>0</v>
      </c>
      <c r="E57" s="67">
        <v>-134.52000000000001</v>
      </c>
      <c r="F57" s="68">
        <f t="shared" ref="F57:F77" si="2">+D57-E57</f>
        <v>134.52000000000001</v>
      </c>
      <c r="G57" s="69" t="s">
        <v>242</v>
      </c>
      <c r="H57" s="64" t="s">
        <v>278</v>
      </c>
      <c r="I57" s="76">
        <v>70</v>
      </c>
    </row>
    <row r="58" spans="1:9" x14ac:dyDescent="0.3">
      <c r="A58" s="57"/>
      <c r="B58" s="65" t="s">
        <v>119</v>
      </c>
      <c r="C58" s="64" t="s">
        <v>120</v>
      </c>
      <c r="D58" s="67">
        <v>0</v>
      </c>
      <c r="E58" s="67">
        <v>-827527.7</v>
      </c>
      <c r="F58" s="68">
        <f t="shared" si="2"/>
        <v>827527.7</v>
      </c>
      <c r="G58" s="69" t="s">
        <v>242</v>
      </c>
      <c r="H58" s="64" t="s">
        <v>278</v>
      </c>
      <c r="I58" s="76">
        <v>70</v>
      </c>
    </row>
    <row r="59" spans="1:9" x14ac:dyDescent="0.3">
      <c r="A59" s="57"/>
      <c r="B59" s="70" t="s">
        <v>279</v>
      </c>
      <c r="C59" s="71" t="s">
        <v>280</v>
      </c>
      <c r="D59" s="67">
        <v>-45952.44</v>
      </c>
      <c r="E59" s="67">
        <v>-898</v>
      </c>
      <c r="F59" s="68">
        <f t="shared" si="2"/>
        <v>-45054.44</v>
      </c>
      <c r="G59" s="69" t="s">
        <v>242</v>
      </c>
      <c r="H59" s="64" t="s">
        <v>278</v>
      </c>
      <c r="I59" s="76">
        <v>70</v>
      </c>
    </row>
    <row r="60" spans="1:9" x14ac:dyDescent="0.3">
      <c r="A60" s="57"/>
      <c r="B60" s="65" t="s">
        <v>281</v>
      </c>
      <c r="C60" s="64" t="s">
        <v>282</v>
      </c>
      <c r="D60" s="67">
        <v>-856302.32</v>
      </c>
      <c r="E60" s="67">
        <v>-44087.91</v>
      </c>
      <c r="F60" s="68">
        <f t="shared" si="2"/>
        <v>-812214.40999999992</v>
      </c>
      <c r="G60" s="69" t="s">
        <v>242</v>
      </c>
      <c r="H60" s="64" t="s">
        <v>278</v>
      </c>
      <c r="I60" s="76">
        <v>70</v>
      </c>
    </row>
    <row r="61" spans="1:9" x14ac:dyDescent="0.3">
      <c r="A61" s="57"/>
      <c r="B61" s="70" t="s">
        <v>121</v>
      </c>
      <c r="C61" s="71" t="s">
        <v>122</v>
      </c>
      <c r="D61" s="67">
        <v>-37.06</v>
      </c>
      <c r="E61" s="67">
        <v>-20312.599999999999</v>
      </c>
      <c r="F61" s="68">
        <f t="shared" si="2"/>
        <v>20275.539999999997</v>
      </c>
      <c r="G61" s="69" t="s">
        <v>242</v>
      </c>
      <c r="H61" s="64" t="s">
        <v>283</v>
      </c>
      <c r="I61" s="76">
        <v>71</v>
      </c>
    </row>
    <row r="62" spans="1:9" x14ac:dyDescent="0.3">
      <c r="A62" s="57"/>
      <c r="B62" s="70" t="s">
        <v>125</v>
      </c>
      <c r="C62" s="71" t="s">
        <v>126</v>
      </c>
      <c r="D62" s="67">
        <v>0</v>
      </c>
      <c r="E62" s="67">
        <v>-49173</v>
      </c>
      <c r="F62" s="68">
        <f t="shared" si="2"/>
        <v>49173</v>
      </c>
      <c r="G62" s="69" t="s">
        <v>242</v>
      </c>
      <c r="H62" s="64" t="s">
        <v>283</v>
      </c>
      <c r="I62" s="76">
        <v>71</v>
      </c>
    </row>
    <row r="63" spans="1:9" x14ac:dyDescent="0.3">
      <c r="A63" s="57"/>
      <c r="B63" s="73" t="s">
        <v>123</v>
      </c>
      <c r="C63" s="74" t="s">
        <v>124</v>
      </c>
      <c r="D63" s="75">
        <v>0</v>
      </c>
      <c r="E63" s="75">
        <v>-15464</v>
      </c>
      <c r="F63" s="68">
        <f t="shared" si="2"/>
        <v>15464</v>
      </c>
      <c r="G63" s="69" t="s">
        <v>242</v>
      </c>
      <c r="H63" s="64" t="s">
        <v>283</v>
      </c>
      <c r="I63" s="76">
        <v>71</v>
      </c>
    </row>
    <row r="64" spans="1:9" x14ac:dyDescent="0.3">
      <c r="A64" s="57"/>
      <c r="B64" s="65" t="s">
        <v>128</v>
      </c>
      <c r="C64" s="64" t="s">
        <v>284</v>
      </c>
      <c r="D64" s="67">
        <v>-9001.4500000000007</v>
      </c>
      <c r="E64" s="67">
        <v>0</v>
      </c>
      <c r="F64" s="68">
        <f t="shared" si="2"/>
        <v>-9001.4500000000007</v>
      </c>
      <c r="G64" s="69" t="s">
        <v>242</v>
      </c>
      <c r="H64" s="64" t="s">
        <v>285</v>
      </c>
      <c r="I64" s="76">
        <v>74</v>
      </c>
    </row>
    <row r="65" spans="1:9" x14ac:dyDescent="0.3">
      <c r="A65" s="57"/>
      <c r="B65" s="65" t="s">
        <v>127</v>
      </c>
      <c r="C65" s="64" t="s">
        <v>286</v>
      </c>
      <c r="D65" s="67">
        <v>-46773.97</v>
      </c>
      <c r="E65" s="67">
        <v>-46773.97</v>
      </c>
      <c r="F65" s="68">
        <f t="shared" si="2"/>
        <v>0</v>
      </c>
      <c r="G65" s="69" t="s">
        <v>242</v>
      </c>
      <c r="H65" s="64" t="s">
        <v>287</v>
      </c>
      <c r="I65" s="76">
        <v>75</v>
      </c>
    </row>
    <row r="66" spans="1:9" x14ac:dyDescent="0.3">
      <c r="A66" s="57"/>
      <c r="B66" s="70" t="s">
        <v>131</v>
      </c>
      <c r="C66" s="71" t="s">
        <v>132</v>
      </c>
      <c r="D66" s="67">
        <v>-12153.04</v>
      </c>
      <c r="E66" s="67">
        <v>-2674.41</v>
      </c>
      <c r="F66" s="68">
        <f t="shared" si="2"/>
        <v>-9478.630000000001</v>
      </c>
      <c r="G66" s="69" t="s">
        <v>242</v>
      </c>
      <c r="H66" s="64" t="s">
        <v>288</v>
      </c>
      <c r="I66" s="76">
        <v>77</v>
      </c>
    </row>
    <row r="67" spans="1:9" x14ac:dyDescent="0.3">
      <c r="A67" s="57"/>
      <c r="B67" s="70" t="s">
        <v>133</v>
      </c>
      <c r="C67" s="71" t="s">
        <v>134</v>
      </c>
      <c r="D67" s="67">
        <v>-431.17</v>
      </c>
      <c r="E67" s="67">
        <v>-5867.21</v>
      </c>
      <c r="F67" s="68">
        <f t="shared" si="2"/>
        <v>5436.04</v>
      </c>
      <c r="G67" s="69" t="s">
        <v>242</v>
      </c>
      <c r="H67" s="64" t="s">
        <v>288</v>
      </c>
      <c r="I67" s="76">
        <v>77</v>
      </c>
    </row>
    <row r="68" spans="1:9" x14ac:dyDescent="0.3">
      <c r="A68" s="57"/>
      <c r="B68" s="76" t="s">
        <v>135</v>
      </c>
      <c r="C68" s="64" t="s">
        <v>136</v>
      </c>
      <c r="D68" s="67">
        <v>-1383705.23</v>
      </c>
      <c r="E68" s="67">
        <v>-1488870.32</v>
      </c>
      <c r="F68" s="68">
        <f t="shared" si="2"/>
        <v>105165.09000000008</v>
      </c>
      <c r="G68" s="69" t="s">
        <v>289</v>
      </c>
      <c r="H68" s="64" t="s">
        <v>290</v>
      </c>
      <c r="I68" s="76">
        <v>101</v>
      </c>
    </row>
    <row r="69" spans="1:9" x14ac:dyDescent="0.3">
      <c r="A69" s="57"/>
      <c r="B69" s="76" t="s">
        <v>137</v>
      </c>
      <c r="C69" s="64" t="s">
        <v>138</v>
      </c>
      <c r="D69" s="67">
        <v>-1680202.06</v>
      </c>
      <c r="E69" s="67">
        <v>-1551731.34</v>
      </c>
      <c r="F69" s="68">
        <f t="shared" si="2"/>
        <v>-128470.71999999997</v>
      </c>
      <c r="G69" s="69" t="s">
        <v>289</v>
      </c>
      <c r="H69" s="64" t="s">
        <v>290</v>
      </c>
      <c r="I69" s="76">
        <v>101</v>
      </c>
    </row>
    <row r="70" spans="1:9" x14ac:dyDescent="0.3">
      <c r="A70" s="57"/>
      <c r="B70" s="76" t="s">
        <v>141</v>
      </c>
      <c r="C70" s="64" t="s">
        <v>142</v>
      </c>
      <c r="D70" s="67">
        <v>-15000</v>
      </c>
      <c r="E70" s="67">
        <v>-15000</v>
      </c>
      <c r="F70" s="68">
        <f t="shared" si="2"/>
        <v>0</v>
      </c>
      <c r="G70" s="69" t="s">
        <v>289</v>
      </c>
      <c r="H70" s="64" t="s">
        <v>290</v>
      </c>
      <c r="I70" s="76">
        <v>101</v>
      </c>
    </row>
    <row r="71" spans="1:9" x14ac:dyDescent="0.3">
      <c r="A71" s="57"/>
      <c r="B71" s="76" t="s">
        <v>143</v>
      </c>
      <c r="C71" s="64" t="s">
        <v>144</v>
      </c>
      <c r="D71" s="67">
        <v>-16224.4</v>
      </c>
      <c r="E71" s="67">
        <v>-16051.42</v>
      </c>
      <c r="F71" s="68">
        <f t="shared" si="2"/>
        <v>-172.97999999999956</v>
      </c>
      <c r="G71" s="69" t="s">
        <v>289</v>
      </c>
      <c r="H71" s="64" t="s">
        <v>291</v>
      </c>
      <c r="I71" s="76">
        <v>102</v>
      </c>
    </row>
    <row r="72" spans="1:9" x14ac:dyDescent="0.3">
      <c r="A72" s="57"/>
      <c r="B72" s="72" t="s">
        <v>292</v>
      </c>
      <c r="C72" s="71" t="s">
        <v>293</v>
      </c>
      <c r="D72" s="67">
        <v>0</v>
      </c>
      <c r="E72" s="67">
        <v>-13200</v>
      </c>
      <c r="F72" s="68">
        <f t="shared" si="2"/>
        <v>13200</v>
      </c>
      <c r="G72" s="69" t="s">
        <v>289</v>
      </c>
      <c r="H72" s="64" t="s">
        <v>291</v>
      </c>
      <c r="I72" s="76">
        <v>102</v>
      </c>
    </row>
    <row r="73" spans="1:9" x14ac:dyDescent="0.3">
      <c r="A73" s="57"/>
      <c r="B73" s="72" t="s">
        <v>145</v>
      </c>
      <c r="C73" s="71" t="s">
        <v>146</v>
      </c>
      <c r="D73" s="67">
        <v>-6</v>
      </c>
      <c r="E73" s="67">
        <v>-12</v>
      </c>
      <c r="F73" s="68">
        <f t="shared" si="2"/>
        <v>6</v>
      </c>
      <c r="G73" s="69" t="s">
        <v>289</v>
      </c>
      <c r="H73" s="64" t="s">
        <v>291</v>
      </c>
      <c r="I73" s="76">
        <v>102</v>
      </c>
    </row>
    <row r="74" spans="1:9" x14ac:dyDescent="0.3">
      <c r="A74" s="57"/>
      <c r="B74" s="76" t="s">
        <v>147</v>
      </c>
      <c r="C74" s="64" t="s">
        <v>148</v>
      </c>
      <c r="D74" s="67">
        <v>-5688.46</v>
      </c>
      <c r="E74" s="67">
        <v>-16.579999999999998</v>
      </c>
      <c r="F74" s="68">
        <f t="shared" si="2"/>
        <v>-5671.88</v>
      </c>
      <c r="G74" s="69" t="s">
        <v>289</v>
      </c>
      <c r="H74" s="64" t="s">
        <v>291</v>
      </c>
      <c r="I74" s="76">
        <v>102</v>
      </c>
    </row>
    <row r="75" spans="1:9" x14ac:dyDescent="0.3">
      <c r="A75" s="57"/>
      <c r="B75" s="76" t="s">
        <v>149</v>
      </c>
      <c r="C75" s="64" t="s">
        <v>294</v>
      </c>
      <c r="D75" s="67">
        <v>-2699.53</v>
      </c>
      <c r="E75" s="67">
        <v>-114.16</v>
      </c>
      <c r="F75" s="68">
        <f t="shared" si="2"/>
        <v>-2585.3700000000003</v>
      </c>
      <c r="G75" s="69" t="s">
        <v>289</v>
      </c>
      <c r="H75" s="64" t="s">
        <v>291</v>
      </c>
      <c r="I75" s="76">
        <v>102</v>
      </c>
    </row>
    <row r="76" spans="1:9" x14ac:dyDescent="0.3">
      <c r="A76" s="57"/>
      <c r="B76" s="73" t="s">
        <v>295</v>
      </c>
      <c r="C76" s="74" t="s">
        <v>296</v>
      </c>
      <c r="D76" s="67">
        <v>0</v>
      </c>
      <c r="E76" s="75">
        <v>0.45</v>
      </c>
      <c r="F76" s="68">
        <f t="shared" si="2"/>
        <v>-0.45</v>
      </c>
      <c r="G76" s="69" t="s">
        <v>289</v>
      </c>
      <c r="H76" s="64" t="s">
        <v>291</v>
      </c>
      <c r="I76" s="76">
        <v>102</v>
      </c>
    </row>
    <row r="77" spans="1:9" x14ac:dyDescent="0.3">
      <c r="A77" s="57"/>
      <c r="B77" s="76" t="s">
        <v>139</v>
      </c>
      <c r="C77" s="64" t="s">
        <v>140</v>
      </c>
      <c r="D77" s="66">
        <v>-15457.53</v>
      </c>
      <c r="E77" s="67">
        <v>0</v>
      </c>
      <c r="F77" s="68">
        <f t="shared" si="2"/>
        <v>-15457.53</v>
      </c>
      <c r="G77" s="69" t="s">
        <v>289</v>
      </c>
      <c r="H77" s="64" t="s">
        <v>291</v>
      </c>
      <c r="I77" s="76">
        <v>102</v>
      </c>
    </row>
    <row r="78" spans="1:9" x14ac:dyDescent="0.3">
      <c r="A78" s="57"/>
      <c r="B78" s="72" t="s">
        <v>297</v>
      </c>
      <c r="C78" s="71" t="s">
        <v>298</v>
      </c>
      <c r="D78" s="67">
        <v>51.58</v>
      </c>
      <c r="E78" s="67"/>
      <c r="F78" s="68"/>
      <c r="G78" s="69" t="s">
        <v>289</v>
      </c>
      <c r="H78" s="64" t="s">
        <v>291</v>
      </c>
      <c r="I78" s="76">
        <v>102</v>
      </c>
    </row>
    <row r="79" spans="1:9" x14ac:dyDescent="0.3">
      <c r="A79" s="57"/>
      <c r="B79" s="76" t="s">
        <v>152</v>
      </c>
      <c r="C79" s="64" t="s">
        <v>299</v>
      </c>
      <c r="D79" s="67">
        <v>71947.460000000006</v>
      </c>
      <c r="E79" s="67">
        <v>280</v>
      </c>
      <c r="F79" s="68">
        <f t="shared" ref="F79:F110" si="3">+D79-E79</f>
        <v>71667.460000000006</v>
      </c>
      <c r="G79" s="69" t="s">
        <v>289</v>
      </c>
      <c r="H79" s="64" t="s">
        <v>300</v>
      </c>
      <c r="I79" s="76">
        <v>106</v>
      </c>
    </row>
    <row r="80" spans="1:9" x14ac:dyDescent="0.3">
      <c r="A80" s="57"/>
      <c r="B80" s="76" t="s">
        <v>155</v>
      </c>
      <c r="C80" s="64" t="s">
        <v>156</v>
      </c>
      <c r="D80" s="67">
        <v>1100</v>
      </c>
      <c r="E80" s="67">
        <v>3100</v>
      </c>
      <c r="F80" s="68">
        <f t="shared" si="3"/>
        <v>-2000</v>
      </c>
      <c r="G80" s="69" t="s">
        <v>289</v>
      </c>
      <c r="H80" s="64" t="s">
        <v>300</v>
      </c>
      <c r="I80" s="76">
        <v>106</v>
      </c>
    </row>
    <row r="81" spans="1:9" x14ac:dyDescent="0.3">
      <c r="A81" s="57"/>
      <c r="B81" s="76" t="s">
        <v>159</v>
      </c>
      <c r="C81" s="64" t="s">
        <v>160</v>
      </c>
      <c r="D81" s="67">
        <v>10713.96</v>
      </c>
      <c r="E81" s="67">
        <v>3888.86</v>
      </c>
      <c r="F81" s="68">
        <f t="shared" si="3"/>
        <v>6825.0999999999985</v>
      </c>
      <c r="G81" s="69" t="s">
        <v>289</v>
      </c>
      <c r="H81" s="64" t="s">
        <v>300</v>
      </c>
      <c r="I81" s="76">
        <v>106</v>
      </c>
    </row>
    <row r="82" spans="1:9" x14ac:dyDescent="0.3">
      <c r="A82" s="57"/>
      <c r="B82" s="76" t="s">
        <v>301</v>
      </c>
      <c r="C82" s="64" t="s">
        <v>302</v>
      </c>
      <c r="D82" s="67">
        <v>2300</v>
      </c>
      <c r="E82" s="67">
        <v>0</v>
      </c>
      <c r="F82" s="68">
        <f t="shared" si="3"/>
        <v>2300</v>
      </c>
      <c r="G82" s="69" t="s">
        <v>289</v>
      </c>
      <c r="H82" s="64" t="s">
        <v>300</v>
      </c>
      <c r="I82" s="76">
        <v>106</v>
      </c>
    </row>
    <row r="83" spans="1:9" x14ac:dyDescent="0.3">
      <c r="A83" s="57"/>
      <c r="B83" s="76" t="s">
        <v>175</v>
      </c>
      <c r="C83" s="64" t="s">
        <v>303</v>
      </c>
      <c r="D83" s="67">
        <v>6200</v>
      </c>
      <c r="E83" s="67">
        <v>0</v>
      </c>
      <c r="F83" s="68">
        <f t="shared" si="3"/>
        <v>6200</v>
      </c>
      <c r="G83" s="69" t="s">
        <v>289</v>
      </c>
      <c r="H83" s="64" t="s">
        <v>300</v>
      </c>
      <c r="I83" s="76">
        <v>106</v>
      </c>
    </row>
    <row r="84" spans="1:9" x14ac:dyDescent="0.3">
      <c r="A84" s="57"/>
      <c r="B84" s="76" t="s">
        <v>178</v>
      </c>
      <c r="C84" s="64" t="s">
        <v>304</v>
      </c>
      <c r="D84" s="67">
        <v>14516</v>
      </c>
      <c r="E84" s="67">
        <v>2700</v>
      </c>
      <c r="F84" s="68">
        <f t="shared" si="3"/>
        <v>11816</v>
      </c>
      <c r="G84" s="69" t="s">
        <v>289</v>
      </c>
      <c r="H84" s="64" t="s">
        <v>300</v>
      </c>
      <c r="I84" s="76">
        <v>106</v>
      </c>
    </row>
    <row r="85" spans="1:9" x14ac:dyDescent="0.3">
      <c r="A85" s="57"/>
      <c r="B85" s="76" t="s">
        <v>179</v>
      </c>
      <c r="C85" s="64" t="s">
        <v>305</v>
      </c>
      <c r="D85" s="67">
        <v>29225.599999999999</v>
      </c>
      <c r="E85" s="67">
        <v>0</v>
      </c>
      <c r="F85" s="68">
        <f t="shared" si="3"/>
        <v>29225.599999999999</v>
      </c>
      <c r="G85" s="69" t="s">
        <v>289</v>
      </c>
      <c r="H85" s="64" t="s">
        <v>300</v>
      </c>
      <c r="I85" s="76">
        <v>106</v>
      </c>
    </row>
    <row r="86" spans="1:9" x14ac:dyDescent="0.3">
      <c r="A86" s="57"/>
      <c r="B86" s="72" t="s">
        <v>306</v>
      </c>
      <c r="C86" s="71" t="s">
        <v>307</v>
      </c>
      <c r="D86" s="67">
        <v>0</v>
      </c>
      <c r="E86" s="67">
        <v>23910</v>
      </c>
      <c r="F86" s="68">
        <f t="shared" si="3"/>
        <v>-23910</v>
      </c>
      <c r="G86" s="69" t="s">
        <v>289</v>
      </c>
      <c r="H86" s="64" t="s">
        <v>300</v>
      </c>
      <c r="I86" s="76">
        <v>106</v>
      </c>
    </row>
    <row r="87" spans="1:9" x14ac:dyDescent="0.3">
      <c r="A87" s="57"/>
      <c r="B87" s="72" t="s">
        <v>165</v>
      </c>
      <c r="C87" s="71" t="s">
        <v>166</v>
      </c>
      <c r="D87" s="67">
        <v>0</v>
      </c>
      <c r="E87" s="67">
        <v>7400</v>
      </c>
      <c r="F87" s="68">
        <f t="shared" si="3"/>
        <v>-7400</v>
      </c>
      <c r="G87" s="69" t="s">
        <v>289</v>
      </c>
      <c r="H87" s="64" t="s">
        <v>300</v>
      </c>
      <c r="I87" s="76">
        <v>106</v>
      </c>
    </row>
    <row r="88" spans="1:9" x14ac:dyDescent="0.3">
      <c r="A88" s="57"/>
      <c r="B88" s="72" t="s">
        <v>173</v>
      </c>
      <c r="C88" s="71" t="s">
        <v>174</v>
      </c>
      <c r="D88" s="67">
        <v>4340.28</v>
      </c>
      <c r="E88" s="67">
        <v>23561.52</v>
      </c>
      <c r="F88" s="68">
        <f t="shared" si="3"/>
        <v>-19221.240000000002</v>
      </c>
      <c r="G88" s="69" t="s">
        <v>289</v>
      </c>
      <c r="H88" s="64" t="s">
        <v>300</v>
      </c>
      <c r="I88" s="76">
        <v>106</v>
      </c>
    </row>
    <row r="89" spans="1:9" x14ac:dyDescent="0.3">
      <c r="A89" s="57"/>
      <c r="B89" s="72" t="s">
        <v>308</v>
      </c>
      <c r="C89" s="71" t="s">
        <v>309</v>
      </c>
      <c r="D89" s="67">
        <v>0</v>
      </c>
      <c r="E89" s="67">
        <v>2803.82</v>
      </c>
      <c r="F89" s="68">
        <f t="shared" si="3"/>
        <v>-2803.82</v>
      </c>
      <c r="G89" s="69" t="s">
        <v>289</v>
      </c>
      <c r="H89" s="64" t="s">
        <v>300</v>
      </c>
      <c r="I89" s="76">
        <v>106</v>
      </c>
    </row>
    <row r="90" spans="1:9" x14ac:dyDescent="0.3">
      <c r="A90" s="57"/>
      <c r="B90" s="72" t="s">
        <v>190</v>
      </c>
      <c r="C90" s="71" t="s">
        <v>191</v>
      </c>
      <c r="D90" s="67">
        <v>1462</v>
      </c>
      <c r="E90" s="67">
        <v>5373.5</v>
      </c>
      <c r="F90" s="68">
        <f t="shared" si="3"/>
        <v>-3911.5</v>
      </c>
      <c r="G90" s="69" t="s">
        <v>289</v>
      </c>
      <c r="H90" s="64" t="s">
        <v>300</v>
      </c>
      <c r="I90" s="76">
        <v>106</v>
      </c>
    </row>
    <row r="91" spans="1:9" x14ac:dyDescent="0.3">
      <c r="A91" s="57"/>
      <c r="B91" s="72" t="s">
        <v>310</v>
      </c>
      <c r="C91" s="71" t="s">
        <v>311</v>
      </c>
      <c r="D91" s="67">
        <v>0</v>
      </c>
      <c r="E91" s="67">
        <v>13200</v>
      </c>
      <c r="F91" s="68">
        <f t="shared" si="3"/>
        <v>-13200</v>
      </c>
      <c r="G91" s="69" t="s">
        <v>289</v>
      </c>
      <c r="H91" s="64" t="s">
        <v>300</v>
      </c>
      <c r="I91" s="76">
        <v>106</v>
      </c>
    </row>
    <row r="92" spans="1:9" x14ac:dyDescent="0.3">
      <c r="A92" s="57"/>
      <c r="B92" s="72" t="s">
        <v>312</v>
      </c>
      <c r="C92" s="71" t="s">
        <v>313</v>
      </c>
      <c r="D92" s="67">
        <v>0</v>
      </c>
      <c r="E92" s="67">
        <v>3000</v>
      </c>
      <c r="F92" s="68">
        <f t="shared" si="3"/>
        <v>-3000</v>
      </c>
      <c r="G92" s="69" t="s">
        <v>289</v>
      </c>
      <c r="H92" s="64" t="s">
        <v>300</v>
      </c>
      <c r="I92" s="76">
        <v>106</v>
      </c>
    </row>
    <row r="93" spans="1:9" x14ac:dyDescent="0.3">
      <c r="A93" s="57"/>
      <c r="B93" s="76" t="s">
        <v>180</v>
      </c>
      <c r="C93" s="64" t="s">
        <v>314</v>
      </c>
      <c r="D93" s="67">
        <v>1157.6600000000001</v>
      </c>
      <c r="E93" s="67">
        <v>8224.74</v>
      </c>
      <c r="F93" s="68">
        <f t="shared" si="3"/>
        <v>-7067.08</v>
      </c>
      <c r="G93" s="69" t="s">
        <v>289</v>
      </c>
      <c r="H93" s="64" t="s">
        <v>300</v>
      </c>
      <c r="I93" s="76">
        <v>106</v>
      </c>
    </row>
    <row r="94" spans="1:9" x14ac:dyDescent="0.3">
      <c r="A94" s="57"/>
      <c r="B94" s="76" t="s">
        <v>181</v>
      </c>
      <c r="C94" s="64" t="s">
        <v>315</v>
      </c>
      <c r="D94" s="67">
        <v>27166.75</v>
      </c>
      <c r="E94" s="67">
        <v>20505</v>
      </c>
      <c r="F94" s="68">
        <f t="shared" si="3"/>
        <v>6661.75</v>
      </c>
      <c r="G94" s="69" t="s">
        <v>289</v>
      </c>
      <c r="H94" s="64" t="s">
        <v>300</v>
      </c>
      <c r="I94" s="76">
        <v>106</v>
      </c>
    </row>
    <row r="95" spans="1:9" x14ac:dyDescent="0.3">
      <c r="A95" s="57"/>
      <c r="B95" s="72" t="s">
        <v>182</v>
      </c>
      <c r="C95" s="71" t="s">
        <v>316</v>
      </c>
      <c r="D95" s="67">
        <v>32280.63</v>
      </c>
      <c r="E95" s="67">
        <v>38429.07</v>
      </c>
      <c r="F95" s="68">
        <f t="shared" si="3"/>
        <v>-6148.4399999999987</v>
      </c>
      <c r="G95" s="69" t="s">
        <v>289</v>
      </c>
      <c r="H95" s="64" t="s">
        <v>300</v>
      </c>
      <c r="I95" s="76">
        <v>106</v>
      </c>
    </row>
    <row r="96" spans="1:9" x14ac:dyDescent="0.3">
      <c r="A96" s="57"/>
      <c r="B96" s="76" t="s">
        <v>183</v>
      </c>
      <c r="C96" s="64" t="s">
        <v>317</v>
      </c>
      <c r="D96" s="67">
        <v>1500</v>
      </c>
      <c r="E96" s="67">
        <v>7300</v>
      </c>
      <c r="F96" s="68">
        <f t="shared" si="3"/>
        <v>-5800</v>
      </c>
      <c r="G96" s="69" t="s">
        <v>289</v>
      </c>
      <c r="H96" s="64" t="s">
        <v>300</v>
      </c>
      <c r="I96" s="76">
        <v>106</v>
      </c>
    </row>
    <row r="97" spans="1:9" x14ac:dyDescent="0.3">
      <c r="A97" s="57"/>
      <c r="B97" s="76" t="s">
        <v>184</v>
      </c>
      <c r="C97" s="64" t="s">
        <v>318</v>
      </c>
      <c r="D97" s="67">
        <v>54914.1</v>
      </c>
      <c r="E97" s="67">
        <v>105625.52</v>
      </c>
      <c r="F97" s="68">
        <f t="shared" si="3"/>
        <v>-50711.420000000006</v>
      </c>
      <c r="G97" s="69" t="s">
        <v>289</v>
      </c>
      <c r="H97" s="64" t="s">
        <v>300</v>
      </c>
      <c r="I97" s="76">
        <v>106</v>
      </c>
    </row>
    <row r="98" spans="1:9" x14ac:dyDescent="0.3">
      <c r="A98" s="57"/>
      <c r="B98" s="76" t="s">
        <v>185</v>
      </c>
      <c r="C98" s="64" t="s">
        <v>186</v>
      </c>
      <c r="D98" s="67">
        <v>3287.58</v>
      </c>
      <c r="E98" s="67">
        <v>801.85</v>
      </c>
      <c r="F98" s="68">
        <f t="shared" si="3"/>
        <v>2485.73</v>
      </c>
      <c r="G98" s="69" t="s">
        <v>289</v>
      </c>
      <c r="H98" s="64" t="s">
        <v>300</v>
      </c>
      <c r="I98" s="76">
        <v>106</v>
      </c>
    </row>
    <row r="99" spans="1:9" x14ac:dyDescent="0.3">
      <c r="A99" s="57"/>
      <c r="B99" s="72" t="s">
        <v>187</v>
      </c>
      <c r="C99" s="71" t="s">
        <v>319</v>
      </c>
      <c r="D99" s="67">
        <v>1197.24</v>
      </c>
      <c r="E99" s="67">
        <v>250.9</v>
      </c>
      <c r="F99" s="68">
        <f t="shared" si="3"/>
        <v>946.34</v>
      </c>
      <c r="G99" s="69" t="s">
        <v>289</v>
      </c>
      <c r="H99" s="64" t="s">
        <v>300</v>
      </c>
      <c r="I99" s="76">
        <v>106</v>
      </c>
    </row>
    <row r="100" spans="1:9" x14ac:dyDescent="0.3">
      <c r="A100" s="57"/>
      <c r="B100" s="76" t="s">
        <v>188</v>
      </c>
      <c r="C100" s="64" t="s">
        <v>320</v>
      </c>
      <c r="D100" s="67">
        <v>20940</v>
      </c>
      <c r="E100" s="67">
        <v>25370</v>
      </c>
      <c r="F100" s="68">
        <f t="shared" si="3"/>
        <v>-4430</v>
      </c>
      <c r="G100" s="69" t="s">
        <v>289</v>
      </c>
      <c r="H100" s="64" t="s">
        <v>300</v>
      </c>
      <c r="I100" s="76">
        <v>106</v>
      </c>
    </row>
    <row r="101" spans="1:9" x14ac:dyDescent="0.3">
      <c r="A101" s="57"/>
      <c r="B101" s="76" t="s">
        <v>189</v>
      </c>
      <c r="C101" s="64" t="s">
        <v>321</v>
      </c>
      <c r="D101" s="67">
        <v>44062.37</v>
      </c>
      <c r="E101" s="67">
        <v>42615.6</v>
      </c>
      <c r="F101" s="68">
        <f t="shared" si="3"/>
        <v>1446.7700000000041</v>
      </c>
      <c r="G101" s="69" t="s">
        <v>289</v>
      </c>
      <c r="H101" s="64" t="s">
        <v>300</v>
      </c>
      <c r="I101" s="76">
        <v>106</v>
      </c>
    </row>
    <row r="102" spans="1:9" x14ac:dyDescent="0.3">
      <c r="A102" s="57"/>
      <c r="B102" s="72" t="s">
        <v>192</v>
      </c>
      <c r="C102" s="71" t="s">
        <v>193</v>
      </c>
      <c r="D102" s="67">
        <v>75501.13</v>
      </c>
      <c r="E102" s="67">
        <v>53812.32</v>
      </c>
      <c r="F102" s="68">
        <f t="shared" si="3"/>
        <v>21688.810000000005</v>
      </c>
      <c r="G102" s="69" t="s">
        <v>289</v>
      </c>
      <c r="H102" s="64" t="s">
        <v>300</v>
      </c>
      <c r="I102" s="76">
        <v>106</v>
      </c>
    </row>
    <row r="103" spans="1:9" x14ac:dyDescent="0.3">
      <c r="A103" s="57"/>
      <c r="B103" s="72" t="s">
        <v>196</v>
      </c>
      <c r="C103" s="71" t="s">
        <v>197</v>
      </c>
      <c r="D103" s="67">
        <v>192731.87</v>
      </c>
      <c r="E103" s="67">
        <v>93031.41</v>
      </c>
      <c r="F103" s="68">
        <f t="shared" si="3"/>
        <v>99700.459999999992</v>
      </c>
      <c r="G103" s="69" t="s">
        <v>289</v>
      </c>
      <c r="H103" s="64" t="s">
        <v>300</v>
      </c>
      <c r="I103" s="76">
        <v>106</v>
      </c>
    </row>
    <row r="104" spans="1:9" x14ac:dyDescent="0.3">
      <c r="A104" s="57"/>
      <c r="B104" s="76" t="s">
        <v>200</v>
      </c>
      <c r="C104" s="64" t="s">
        <v>322</v>
      </c>
      <c r="D104" s="67">
        <v>108.62</v>
      </c>
      <c r="E104" s="67">
        <v>0</v>
      </c>
      <c r="F104" s="68">
        <f t="shared" si="3"/>
        <v>108.62</v>
      </c>
      <c r="G104" s="69" t="s">
        <v>289</v>
      </c>
      <c r="H104" s="64" t="s">
        <v>300</v>
      </c>
      <c r="I104" s="76">
        <v>106</v>
      </c>
    </row>
    <row r="105" spans="1:9" x14ac:dyDescent="0.3">
      <c r="A105" s="57"/>
      <c r="B105" s="76" t="s">
        <v>153</v>
      </c>
      <c r="C105" s="64" t="s">
        <v>154</v>
      </c>
      <c r="D105" s="66">
        <v>3588.6</v>
      </c>
      <c r="E105" s="67">
        <v>0</v>
      </c>
      <c r="F105" s="68">
        <f t="shared" si="3"/>
        <v>3588.6</v>
      </c>
      <c r="G105" s="69" t="s">
        <v>289</v>
      </c>
      <c r="H105" s="64" t="s">
        <v>300</v>
      </c>
      <c r="I105" s="76">
        <v>106</v>
      </c>
    </row>
    <row r="106" spans="1:9" x14ac:dyDescent="0.3">
      <c r="A106" s="57"/>
      <c r="B106" s="76" t="s">
        <v>161</v>
      </c>
      <c r="C106" s="64" t="s">
        <v>162</v>
      </c>
      <c r="D106" s="66">
        <v>3974</v>
      </c>
      <c r="E106" s="67">
        <v>0</v>
      </c>
      <c r="F106" s="68">
        <f t="shared" si="3"/>
        <v>3974</v>
      </c>
      <c r="G106" s="69" t="s">
        <v>289</v>
      </c>
      <c r="H106" s="64" t="s">
        <v>300</v>
      </c>
      <c r="I106" s="76">
        <v>106</v>
      </c>
    </row>
    <row r="107" spans="1:9" x14ac:dyDescent="0.3">
      <c r="A107" s="57"/>
      <c r="B107" s="76" t="s">
        <v>163</v>
      </c>
      <c r="C107" s="64" t="s">
        <v>164</v>
      </c>
      <c r="D107" s="66">
        <v>116651</v>
      </c>
      <c r="E107" s="67">
        <v>0</v>
      </c>
      <c r="F107" s="68">
        <f t="shared" si="3"/>
        <v>116651</v>
      </c>
      <c r="G107" s="69" t="s">
        <v>289</v>
      </c>
      <c r="H107" s="64" t="s">
        <v>300</v>
      </c>
      <c r="I107" s="76">
        <v>106</v>
      </c>
    </row>
    <row r="108" spans="1:9" x14ac:dyDescent="0.3">
      <c r="A108" s="57"/>
      <c r="B108" s="76" t="s">
        <v>167</v>
      </c>
      <c r="C108" s="64" t="s">
        <v>168</v>
      </c>
      <c r="D108" s="66">
        <v>11000</v>
      </c>
      <c r="E108" s="67">
        <v>0</v>
      </c>
      <c r="F108" s="68">
        <f t="shared" si="3"/>
        <v>11000</v>
      </c>
      <c r="G108" s="69" t="s">
        <v>289</v>
      </c>
      <c r="H108" s="64" t="s">
        <v>300</v>
      </c>
      <c r="I108" s="76">
        <v>106</v>
      </c>
    </row>
    <row r="109" spans="1:9" x14ac:dyDescent="0.3">
      <c r="A109" s="57"/>
      <c r="B109" s="76" t="s">
        <v>169</v>
      </c>
      <c r="C109" s="64" t="s">
        <v>170</v>
      </c>
      <c r="D109" s="66">
        <v>9400</v>
      </c>
      <c r="E109" s="67">
        <v>0</v>
      </c>
      <c r="F109" s="68">
        <f t="shared" si="3"/>
        <v>9400</v>
      </c>
      <c r="G109" s="69" t="s">
        <v>289</v>
      </c>
      <c r="H109" s="64" t="s">
        <v>300</v>
      </c>
      <c r="I109" s="76">
        <v>106</v>
      </c>
    </row>
    <row r="110" spans="1:9" x14ac:dyDescent="0.3">
      <c r="A110" s="57"/>
      <c r="B110" s="76" t="s">
        <v>171</v>
      </c>
      <c r="C110" s="64" t="s">
        <v>172</v>
      </c>
      <c r="D110" s="66">
        <v>2891.96</v>
      </c>
      <c r="E110" s="67">
        <v>0</v>
      </c>
      <c r="F110" s="68">
        <f t="shared" si="3"/>
        <v>2891.96</v>
      </c>
      <c r="G110" s="69" t="s">
        <v>289</v>
      </c>
      <c r="H110" s="64" t="s">
        <v>300</v>
      </c>
      <c r="I110" s="76">
        <v>106</v>
      </c>
    </row>
    <row r="111" spans="1:9" x14ac:dyDescent="0.3">
      <c r="A111" s="57"/>
      <c r="B111" s="76" t="s">
        <v>176</v>
      </c>
      <c r="C111" s="64" t="s">
        <v>177</v>
      </c>
      <c r="D111" s="66">
        <v>23865</v>
      </c>
      <c r="E111" s="67">
        <v>0</v>
      </c>
      <c r="F111" s="68">
        <f t="shared" ref="F111:F142" si="4">+D111-E111</f>
        <v>23865</v>
      </c>
      <c r="G111" s="69" t="s">
        <v>289</v>
      </c>
      <c r="H111" s="64" t="s">
        <v>300</v>
      </c>
      <c r="I111" s="76">
        <v>106</v>
      </c>
    </row>
    <row r="112" spans="1:9" x14ac:dyDescent="0.3">
      <c r="A112" s="57"/>
      <c r="B112" s="76" t="s">
        <v>194</v>
      </c>
      <c r="C112" s="64" t="s">
        <v>195</v>
      </c>
      <c r="D112" s="66">
        <v>494</v>
      </c>
      <c r="E112" s="67">
        <v>0</v>
      </c>
      <c r="F112" s="68">
        <f t="shared" si="4"/>
        <v>494</v>
      </c>
      <c r="G112" s="69" t="s">
        <v>289</v>
      </c>
      <c r="H112" s="64" t="s">
        <v>300</v>
      </c>
      <c r="I112" s="76">
        <v>106</v>
      </c>
    </row>
    <row r="113" spans="1:9" x14ac:dyDescent="0.3">
      <c r="A113" s="57"/>
      <c r="B113" s="65" t="s">
        <v>157</v>
      </c>
      <c r="C113" s="64" t="s">
        <v>158</v>
      </c>
      <c r="D113" s="67">
        <v>400</v>
      </c>
      <c r="E113" s="67">
        <v>0</v>
      </c>
      <c r="F113" s="68">
        <f t="shared" si="4"/>
        <v>400</v>
      </c>
      <c r="G113" s="69" t="s">
        <v>289</v>
      </c>
      <c r="H113" s="64" t="s">
        <v>300</v>
      </c>
      <c r="I113" s="76">
        <v>106</v>
      </c>
    </row>
    <row r="114" spans="1:9" x14ac:dyDescent="0.3">
      <c r="A114" s="57"/>
      <c r="B114" s="76" t="s">
        <v>198</v>
      </c>
      <c r="C114" s="64" t="s">
        <v>199</v>
      </c>
      <c r="D114" s="66">
        <v>2000</v>
      </c>
      <c r="E114" s="67">
        <v>0</v>
      </c>
      <c r="F114" s="68">
        <f t="shared" si="4"/>
        <v>2000</v>
      </c>
      <c r="G114" s="69" t="s">
        <v>289</v>
      </c>
      <c r="H114" s="64" t="s">
        <v>300</v>
      </c>
      <c r="I114" s="76">
        <v>106</v>
      </c>
    </row>
    <row r="115" spans="1:9" x14ac:dyDescent="0.3">
      <c r="B115" s="76" t="s">
        <v>323</v>
      </c>
      <c r="C115" s="64" t="s">
        <v>324</v>
      </c>
      <c r="D115" s="67">
        <v>6100</v>
      </c>
      <c r="E115" s="67">
        <v>0</v>
      </c>
      <c r="F115" s="68">
        <f t="shared" si="4"/>
        <v>6100</v>
      </c>
      <c r="G115" s="69" t="s">
        <v>289</v>
      </c>
      <c r="H115" s="64" t="s">
        <v>300</v>
      </c>
      <c r="I115" s="76">
        <v>106</v>
      </c>
    </row>
    <row r="116" spans="1:9" x14ac:dyDescent="0.3">
      <c r="B116" s="76" t="s">
        <v>201</v>
      </c>
      <c r="C116" s="64" t="s">
        <v>202</v>
      </c>
      <c r="D116" s="66">
        <v>558.66</v>
      </c>
      <c r="E116" s="67">
        <v>0</v>
      </c>
      <c r="F116" s="68">
        <f t="shared" si="4"/>
        <v>558.66</v>
      </c>
      <c r="G116" s="69" t="s">
        <v>289</v>
      </c>
      <c r="H116" s="64" t="s">
        <v>325</v>
      </c>
      <c r="I116" s="76">
        <v>115</v>
      </c>
    </row>
    <row r="117" spans="1:9" x14ac:dyDescent="0.3">
      <c r="B117" s="76" t="s">
        <v>232</v>
      </c>
      <c r="C117" s="64" t="s">
        <v>233</v>
      </c>
      <c r="D117" s="66">
        <v>156271.39000000001</v>
      </c>
      <c r="E117" s="67">
        <v>0</v>
      </c>
      <c r="F117" s="68">
        <f t="shared" si="4"/>
        <v>156271.39000000001</v>
      </c>
      <c r="G117" s="69" t="s">
        <v>289</v>
      </c>
      <c r="H117" s="64" t="s">
        <v>325</v>
      </c>
      <c r="I117" s="76">
        <v>115</v>
      </c>
    </row>
    <row r="118" spans="1:9" x14ac:dyDescent="0.3">
      <c r="B118" s="72" t="s">
        <v>203</v>
      </c>
      <c r="C118" s="71" t="s">
        <v>204</v>
      </c>
      <c r="D118" s="67">
        <v>1307425.18</v>
      </c>
      <c r="E118" s="67">
        <v>1288473.19</v>
      </c>
      <c r="F118" s="68">
        <f t="shared" si="4"/>
        <v>18951.989999999991</v>
      </c>
      <c r="G118" s="69" t="s">
        <v>289</v>
      </c>
      <c r="H118" s="64" t="s">
        <v>326</v>
      </c>
      <c r="I118" s="76">
        <v>116</v>
      </c>
    </row>
    <row r="119" spans="1:9" x14ac:dyDescent="0.3">
      <c r="B119" s="72" t="s">
        <v>205</v>
      </c>
      <c r="C119" s="71" t="s">
        <v>327</v>
      </c>
      <c r="D119" s="67">
        <v>3370</v>
      </c>
      <c r="E119" s="67">
        <v>5970</v>
      </c>
      <c r="F119" s="68">
        <f t="shared" si="4"/>
        <v>-2600</v>
      </c>
      <c r="G119" s="69" t="s">
        <v>289</v>
      </c>
      <c r="H119" s="64" t="s">
        <v>326</v>
      </c>
      <c r="I119" s="76">
        <v>116</v>
      </c>
    </row>
    <row r="120" spans="1:9" x14ac:dyDescent="0.3">
      <c r="B120" s="72" t="s">
        <v>328</v>
      </c>
      <c r="C120" s="71" t="s">
        <v>329</v>
      </c>
      <c r="D120" s="67">
        <v>0</v>
      </c>
      <c r="E120" s="67">
        <v>202569.25</v>
      </c>
      <c r="F120" s="68">
        <f t="shared" si="4"/>
        <v>-202569.25</v>
      </c>
      <c r="G120" s="69" t="s">
        <v>289</v>
      </c>
      <c r="H120" s="64" t="s">
        <v>330</v>
      </c>
      <c r="I120" s="76">
        <v>118</v>
      </c>
    </row>
    <row r="121" spans="1:9" x14ac:dyDescent="0.3">
      <c r="B121" s="76" t="s">
        <v>208</v>
      </c>
      <c r="C121" s="64" t="s">
        <v>331</v>
      </c>
      <c r="D121" s="67">
        <v>993.98</v>
      </c>
      <c r="E121" s="67">
        <v>2033.6</v>
      </c>
      <c r="F121" s="68">
        <f t="shared" si="4"/>
        <v>-1039.6199999999999</v>
      </c>
      <c r="G121" s="69" t="s">
        <v>289</v>
      </c>
      <c r="H121" s="64" t="s">
        <v>332</v>
      </c>
      <c r="I121" s="76">
        <v>122</v>
      </c>
    </row>
    <row r="122" spans="1:9" x14ac:dyDescent="0.3">
      <c r="B122" s="76" t="s">
        <v>209</v>
      </c>
      <c r="C122" s="64" t="s">
        <v>210</v>
      </c>
      <c r="D122" s="67">
        <v>1687.97</v>
      </c>
      <c r="E122" s="67">
        <v>719.49</v>
      </c>
      <c r="F122" s="68">
        <f t="shared" si="4"/>
        <v>968.48</v>
      </c>
      <c r="G122" s="69" t="s">
        <v>289</v>
      </c>
      <c r="H122" s="64" t="s">
        <v>332</v>
      </c>
      <c r="I122" s="76">
        <v>122</v>
      </c>
    </row>
    <row r="123" spans="1:9" x14ac:dyDescent="0.3">
      <c r="B123" s="72" t="s">
        <v>213</v>
      </c>
      <c r="C123" s="71" t="s">
        <v>333</v>
      </c>
      <c r="D123" s="67">
        <v>237048</v>
      </c>
      <c r="E123" s="67">
        <v>237048</v>
      </c>
      <c r="F123" s="68">
        <f t="shared" si="4"/>
        <v>0</v>
      </c>
      <c r="G123" s="69" t="s">
        <v>289</v>
      </c>
      <c r="H123" s="64" t="s">
        <v>332</v>
      </c>
      <c r="I123" s="76">
        <v>122</v>
      </c>
    </row>
    <row r="124" spans="1:9" x14ac:dyDescent="0.3">
      <c r="B124" s="72" t="s">
        <v>214</v>
      </c>
      <c r="C124" s="71" t="s">
        <v>334</v>
      </c>
      <c r="D124" s="67">
        <v>32427.26</v>
      </c>
      <c r="E124" s="67">
        <v>30610.03</v>
      </c>
      <c r="F124" s="68">
        <f t="shared" si="4"/>
        <v>1817.2299999999996</v>
      </c>
      <c r="G124" s="69" t="s">
        <v>289</v>
      </c>
      <c r="H124" s="64" t="s">
        <v>332</v>
      </c>
      <c r="I124" s="76">
        <v>122</v>
      </c>
    </row>
    <row r="125" spans="1:9" x14ac:dyDescent="0.3">
      <c r="B125" s="72" t="s">
        <v>215</v>
      </c>
      <c r="C125" s="71" t="s">
        <v>216</v>
      </c>
      <c r="D125" s="67">
        <v>309.87</v>
      </c>
      <c r="E125" s="67">
        <v>309.87</v>
      </c>
      <c r="F125" s="68">
        <f t="shared" si="4"/>
        <v>0</v>
      </c>
      <c r="G125" s="69" t="s">
        <v>289</v>
      </c>
      <c r="H125" s="64" t="s">
        <v>332</v>
      </c>
      <c r="I125" s="76">
        <v>122</v>
      </c>
    </row>
    <row r="126" spans="1:9" x14ac:dyDescent="0.3">
      <c r="B126" s="76" t="s">
        <v>211</v>
      </c>
      <c r="C126" s="64" t="s">
        <v>212</v>
      </c>
      <c r="D126" s="67">
        <v>8454.5</v>
      </c>
      <c r="E126" s="67">
        <v>640.1</v>
      </c>
      <c r="F126" s="68">
        <f t="shared" si="4"/>
        <v>7814.4</v>
      </c>
      <c r="G126" s="69" t="s">
        <v>289</v>
      </c>
      <c r="H126" s="64" t="s">
        <v>332</v>
      </c>
      <c r="I126" s="76">
        <v>122</v>
      </c>
    </row>
    <row r="127" spans="1:9" x14ac:dyDescent="0.3">
      <c r="B127" s="76" t="s">
        <v>217</v>
      </c>
      <c r="C127" s="64" t="s">
        <v>218</v>
      </c>
      <c r="D127" s="67">
        <v>41064.85</v>
      </c>
      <c r="E127" s="67">
        <v>39739.54</v>
      </c>
      <c r="F127" s="68">
        <f t="shared" si="4"/>
        <v>1325.3099999999977</v>
      </c>
      <c r="G127" s="69" t="s">
        <v>289</v>
      </c>
      <c r="H127" s="64" t="s">
        <v>332</v>
      </c>
      <c r="I127" s="76">
        <v>122</v>
      </c>
    </row>
    <row r="128" spans="1:9" x14ac:dyDescent="0.3">
      <c r="B128" s="72" t="s">
        <v>219</v>
      </c>
      <c r="C128" s="71" t="s">
        <v>220</v>
      </c>
      <c r="D128" s="67">
        <v>499</v>
      </c>
      <c r="E128" s="67">
        <v>341</v>
      </c>
      <c r="F128" s="68">
        <f t="shared" si="4"/>
        <v>158</v>
      </c>
      <c r="G128" s="69" t="s">
        <v>289</v>
      </c>
      <c r="H128" s="64" t="s">
        <v>332</v>
      </c>
      <c r="I128" s="76">
        <v>122</v>
      </c>
    </row>
    <row r="129" spans="2:9" x14ac:dyDescent="0.3">
      <c r="B129" s="76" t="s">
        <v>206</v>
      </c>
      <c r="C129" s="64" t="s">
        <v>207</v>
      </c>
      <c r="D129" s="66">
        <v>1131.9000000000001</v>
      </c>
      <c r="E129" s="67">
        <v>0</v>
      </c>
      <c r="F129" s="68">
        <f t="shared" si="4"/>
        <v>1131.9000000000001</v>
      </c>
      <c r="G129" s="69" t="s">
        <v>289</v>
      </c>
      <c r="H129" s="64" t="s">
        <v>332</v>
      </c>
      <c r="I129" s="76">
        <v>122</v>
      </c>
    </row>
    <row r="130" spans="2:9" x14ac:dyDescent="0.3">
      <c r="B130" s="76" t="s">
        <v>150</v>
      </c>
      <c r="C130" s="64" t="s">
        <v>151</v>
      </c>
      <c r="D130" s="67">
        <v>-290.33999999999997</v>
      </c>
      <c r="E130" s="67">
        <v>-10.94</v>
      </c>
      <c r="F130" s="68">
        <f t="shared" si="4"/>
        <v>-279.39999999999998</v>
      </c>
      <c r="G130" s="69" t="s">
        <v>289</v>
      </c>
      <c r="H130" s="64" t="s">
        <v>335</v>
      </c>
      <c r="I130" s="76">
        <v>131</v>
      </c>
    </row>
    <row r="131" spans="2:9" x14ac:dyDescent="0.3">
      <c r="B131" s="76" t="s">
        <v>221</v>
      </c>
      <c r="C131" s="64" t="s">
        <v>222</v>
      </c>
      <c r="D131" s="67">
        <v>195917.3</v>
      </c>
      <c r="E131" s="67">
        <v>0</v>
      </c>
      <c r="F131" s="68">
        <f t="shared" si="4"/>
        <v>195917.3</v>
      </c>
      <c r="G131" s="69" t="s">
        <v>289</v>
      </c>
      <c r="H131" s="64" t="s">
        <v>336</v>
      </c>
      <c r="I131" s="76">
        <v>132</v>
      </c>
    </row>
    <row r="132" spans="2:9" x14ac:dyDescent="0.3">
      <c r="B132" s="76" t="s">
        <v>227</v>
      </c>
      <c r="C132" s="64" t="s">
        <v>228</v>
      </c>
      <c r="D132" s="67">
        <v>-598148.82999999996</v>
      </c>
      <c r="E132" s="67">
        <v>-474757.63</v>
      </c>
      <c r="F132" s="68">
        <f t="shared" si="4"/>
        <v>-123391.19999999995</v>
      </c>
      <c r="G132" s="69" t="s">
        <v>289</v>
      </c>
      <c r="H132" s="64" t="s">
        <v>336</v>
      </c>
      <c r="I132" s="76">
        <v>132</v>
      </c>
    </row>
    <row r="133" spans="2:9" x14ac:dyDescent="0.3">
      <c r="B133" s="72" t="s">
        <v>223</v>
      </c>
      <c r="C133" s="71" t="s">
        <v>224</v>
      </c>
      <c r="D133" s="67">
        <v>1504844.6</v>
      </c>
      <c r="E133" s="67">
        <v>1390893.02</v>
      </c>
      <c r="F133" s="68">
        <f t="shared" si="4"/>
        <v>113951.58000000007</v>
      </c>
      <c r="G133" s="69" t="s">
        <v>289</v>
      </c>
      <c r="H133" s="64" t="s">
        <v>336</v>
      </c>
      <c r="I133" s="76">
        <v>132</v>
      </c>
    </row>
    <row r="134" spans="2:9" x14ac:dyDescent="0.3">
      <c r="B134" s="76" t="s">
        <v>225</v>
      </c>
      <c r="C134" s="64" t="s">
        <v>226</v>
      </c>
      <c r="D134" s="67">
        <v>298.08</v>
      </c>
      <c r="E134" s="67">
        <v>864.86</v>
      </c>
      <c r="F134" s="68">
        <f t="shared" si="4"/>
        <v>-566.78</v>
      </c>
      <c r="G134" s="69" t="s">
        <v>289</v>
      </c>
      <c r="H134" s="64" t="s">
        <v>336</v>
      </c>
      <c r="I134" s="76">
        <v>132</v>
      </c>
    </row>
    <row r="135" spans="2:9" x14ac:dyDescent="0.3">
      <c r="B135" s="76" t="s">
        <v>229</v>
      </c>
      <c r="C135" s="64" t="s">
        <v>337</v>
      </c>
      <c r="D135" s="67">
        <v>143228.13</v>
      </c>
      <c r="E135" s="67">
        <v>142836.79999999999</v>
      </c>
      <c r="F135" s="68">
        <f t="shared" si="4"/>
        <v>391.3300000000163</v>
      </c>
      <c r="G135" s="69" t="s">
        <v>289</v>
      </c>
      <c r="H135" s="64" t="s">
        <v>336</v>
      </c>
      <c r="I135" s="76">
        <v>132</v>
      </c>
    </row>
    <row r="136" spans="2:9" x14ac:dyDescent="0.3">
      <c r="B136" s="76" t="s">
        <v>230</v>
      </c>
      <c r="C136" s="64" t="s">
        <v>231</v>
      </c>
      <c r="D136" s="67">
        <v>382325</v>
      </c>
      <c r="E136" s="67">
        <v>382325</v>
      </c>
      <c r="F136" s="68">
        <f t="shared" si="4"/>
        <v>0</v>
      </c>
      <c r="G136" s="69" t="s">
        <v>289</v>
      </c>
      <c r="H136" s="64" t="s">
        <v>338</v>
      </c>
      <c r="I136" s="76">
        <v>137</v>
      </c>
    </row>
    <row r="137" spans="2:9" x14ac:dyDescent="0.3">
      <c r="B137" s="72" t="s">
        <v>339</v>
      </c>
      <c r="C137" s="71" t="s">
        <v>340</v>
      </c>
      <c r="D137" s="67">
        <v>0</v>
      </c>
      <c r="E137" s="67">
        <v>49173</v>
      </c>
      <c r="F137" s="68">
        <f t="shared" si="4"/>
        <v>-49173</v>
      </c>
      <c r="G137" s="69" t="s">
        <v>289</v>
      </c>
      <c r="H137" s="64" t="s">
        <v>341</v>
      </c>
      <c r="I137" s="76">
        <v>141</v>
      </c>
    </row>
    <row r="138" spans="2:9" x14ac:dyDescent="0.3">
      <c r="B138" s="72" t="s">
        <v>342</v>
      </c>
      <c r="C138" s="71" t="s">
        <v>343</v>
      </c>
      <c r="D138" s="67">
        <v>0</v>
      </c>
      <c r="E138" s="67">
        <v>15464</v>
      </c>
      <c r="F138" s="68">
        <f t="shared" si="4"/>
        <v>-15464</v>
      </c>
      <c r="G138" s="69" t="s">
        <v>289</v>
      </c>
      <c r="H138" s="64" t="s">
        <v>341</v>
      </c>
      <c r="I138" s="76">
        <v>141</v>
      </c>
    </row>
    <row r="139" spans="2:9" x14ac:dyDescent="0.3">
      <c r="B139" s="77" t="s">
        <v>344</v>
      </c>
      <c r="C139" s="78" t="s">
        <v>345</v>
      </c>
      <c r="D139" s="79">
        <v>0</v>
      </c>
      <c r="E139" s="79">
        <v>-165820</v>
      </c>
      <c r="F139" s="80">
        <f t="shared" si="4"/>
        <v>165820</v>
      </c>
      <c r="G139" s="81" t="s">
        <v>289</v>
      </c>
      <c r="H139" s="82" t="s">
        <v>346</v>
      </c>
      <c r="I139" s="132">
        <v>143</v>
      </c>
    </row>
    <row r="140" spans="2:9" x14ac:dyDescent="0.3">
      <c r="B140" s="83"/>
      <c r="D140" s="84"/>
      <c r="E140" s="84"/>
      <c r="F140" s="85"/>
      <c r="G140" s="86"/>
    </row>
    <row r="141" spans="2:9" x14ac:dyDescent="0.3">
      <c r="D141" s="87"/>
      <c r="E141" s="88"/>
      <c r="F141" s="89"/>
      <c r="G141" s="90"/>
    </row>
    <row r="142" spans="2:9" x14ac:dyDescent="0.3">
      <c r="D142" s="87"/>
      <c r="E142" s="87"/>
      <c r="F142" s="91"/>
      <c r="G142" s="92"/>
    </row>
    <row r="143" spans="2:9" x14ac:dyDescent="0.3">
      <c r="D143" s="87"/>
      <c r="E143" s="87"/>
      <c r="F143" s="91"/>
      <c r="G143" s="92"/>
    </row>
  </sheetData>
  <autoFilter ref="B4:H139" xr:uid="{574D4C6B-26F2-4D51-9CDF-E36F19C4F808}"/>
  <conditionalFormatting sqref="B1:B1048576">
    <cfRule type="duplicateValues" dxfId="9" priority="1"/>
    <cfRule type="duplicateValues" dxfId="8" priority="2"/>
    <cfRule type="duplicateValues" dxfId="7" priority="3"/>
  </conditionalFormatting>
  <conditionalFormatting sqref="B66:B67">
    <cfRule type="duplicateValues" dxfId="6" priority="7"/>
  </conditionalFormatting>
  <conditionalFormatting sqref="B69">
    <cfRule type="duplicateValues" dxfId="5" priority="8"/>
  </conditionalFormatting>
  <conditionalFormatting sqref="B95">
    <cfRule type="duplicateValues" dxfId="4" priority="6"/>
  </conditionalFormatting>
  <conditionalFormatting sqref="B96:B102 B68 B70:B94 B105:B113 B1:B65 B143:B1048576">
    <cfRule type="duplicateValues" dxfId="3" priority="10"/>
  </conditionalFormatting>
  <conditionalFormatting sqref="B103">
    <cfRule type="duplicateValues" dxfId="2" priority="4"/>
  </conditionalFormatting>
  <conditionalFormatting sqref="B104">
    <cfRule type="duplicateValues" dxfId="1" priority="5"/>
  </conditionalFormatting>
  <conditionalFormatting sqref="B114:B142">
    <cfRule type="duplicateValues" dxfId="0" priority="9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DA04C-2ED3-4F6A-A6C5-1956CD9D78CE}">
  <sheetPr>
    <pageSetUpPr fitToPage="1"/>
  </sheetPr>
  <dimension ref="B2:M19"/>
  <sheetViews>
    <sheetView showGridLines="0" zoomScaleNormal="100" workbookViewId="0">
      <selection activeCell="H32" sqref="H32"/>
    </sheetView>
  </sheetViews>
  <sheetFormatPr defaultColWidth="14.6640625" defaultRowHeight="14.4" x14ac:dyDescent="0.3"/>
  <cols>
    <col min="1" max="1" width="7.5546875" style="6" customWidth="1"/>
    <col min="2" max="2" width="6.33203125" style="3" customWidth="1"/>
    <col min="3" max="3" width="1.6640625" style="6" customWidth="1"/>
    <col min="4" max="4" width="22.44140625" style="2" bestFit="1" customWidth="1"/>
    <col min="5" max="5" width="1.6640625" style="6" customWidth="1"/>
    <col min="6" max="6" width="18.21875" style="6" customWidth="1"/>
    <col min="7" max="7" width="1.6640625" style="6" customWidth="1"/>
    <col min="8" max="8" width="14.6640625" style="8" customWidth="1"/>
    <col min="9" max="9" width="14.6640625" style="10"/>
    <col min="10" max="10" width="1.6640625" style="6" customWidth="1"/>
    <col min="11" max="12" width="14.6640625" style="6"/>
    <col min="13" max="13" width="22.21875" style="6" customWidth="1"/>
    <col min="14" max="16384" width="14.6640625" style="6"/>
  </cols>
  <sheetData>
    <row r="2" spans="2:13" x14ac:dyDescent="0.3">
      <c r="B2" s="3" t="s">
        <v>21</v>
      </c>
    </row>
    <row r="3" spans="2:13" x14ac:dyDescent="0.3">
      <c r="B3" s="4" t="s">
        <v>0</v>
      </c>
    </row>
    <row r="4" spans="2:13" x14ac:dyDescent="0.3">
      <c r="B4" s="4"/>
    </row>
    <row r="5" spans="2:13" x14ac:dyDescent="0.3">
      <c r="F5" s="134" t="s">
        <v>18</v>
      </c>
      <c r="G5" s="135"/>
      <c r="H5" s="135"/>
      <c r="I5" s="135"/>
      <c r="J5" s="135"/>
      <c r="K5" s="135"/>
      <c r="L5" s="136"/>
      <c r="M5" s="29"/>
    </row>
    <row r="7" spans="2:13" ht="28.8" x14ac:dyDescent="0.3">
      <c r="D7" s="25" t="s">
        <v>5</v>
      </c>
      <c r="F7" s="22" t="s">
        <v>20</v>
      </c>
      <c r="H7" s="23" t="s">
        <v>12</v>
      </c>
      <c r="I7" s="24" t="s">
        <v>16</v>
      </c>
      <c r="K7" s="22" t="s">
        <v>17</v>
      </c>
    </row>
    <row r="8" spans="2:13" x14ac:dyDescent="0.3">
      <c r="D8" s="2" t="s">
        <v>1</v>
      </c>
      <c r="H8" s="8" t="s">
        <v>10</v>
      </c>
      <c r="I8" s="11">
        <v>0.03</v>
      </c>
      <c r="K8" s="6">
        <f>+F8*I8</f>
        <v>0</v>
      </c>
    </row>
    <row r="9" spans="2:13" x14ac:dyDescent="0.3">
      <c r="D9" s="2" t="s">
        <v>2</v>
      </c>
      <c r="H9" s="8" t="s">
        <v>11</v>
      </c>
      <c r="I9" s="11">
        <v>0.05</v>
      </c>
      <c r="K9" s="6">
        <f t="shared" ref="K9:K11" si="0">+F9*I9</f>
        <v>0</v>
      </c>
    </row>
    <row r="10" spans="2:13" x14ac:dyDescent="0.3">
      <c r="D10" s="2" t="s">
        <v>3</v>
      </c>
      <c r="H10" s="8" t="s">
        <v>10</v>
      </c>
      <c r="I10" s="30">
        <v>0.03</v>
      </c>
      <c r="K10" s="6">
        <f t="shared" si="0"/>
        <v>0</v>
      </c>
    </row>
    <row r="11" spans="2:13" x14ac:dyDescent="0.3">
      <c r="D11" s="5" t="s">
        <v>4</v>
      </c>
      <c r="F11" s="7"/>
      <c r="H11" s="9" t="s">
        <v>9</v>
      </c>
      <c r="I11" s="12">
        <v>7.0000000000000007E-2</v>
      </c>
      <c r="K11" s="7">
        <f t="shared" si="0"/>
        <v>0</v>
      </c>
    </row>
    <row r="13" spans="2:13" x14ac:dyDescent="0.3">
      <c r="D13" s="16" t="s">
        <v>6</v>
      </c>
      <c r="H13" s="6"/>
      <c r="I13" s="6"/>
      <c r="K13" s="21"/>
    </row>
    <row r="14" spans="2:13" x14ac:dyDescent="0.3">
      <c r="I14" s="11"/>
    </row>
    <row r="15" spans="2:13" x14ac:dyDescent="0.3">
      <c r="I15" s="11"/>
    </row>
    <row r="16" spans="2:13" ht="28.8" x14ac:dyDescent="0.3">
      <c r="D16" s="25" t="s">
        <v>19</v>
      </c>
      <c r="I16" s="24" t="s">
        <v>15</v>
      </c>
      <c r="K16" s="22" t="s">
        <v>17</v>
      </c>
      <c r="L16" s="22" t="s">
        <v>14</v>
      </c>
    </row>
    <row r="17" spans="4:12" x14ac:dyDescent="0.3">
      <c r="D17" s="13" t="s">
        <v>13</v>
      </c>
      <c r="I17" s="15"/>
      <c r="K17" s="14">
        <f>+K10</f>
        <v>0</v>
      </c>
      <c r="L17" s="26"/>
    </row>
    <row r="18" spans="4:12" x14ac:dyDescent="0.3">
      <c r="D18" s="2" t="s">
        <v>7</v>
      </c>
      <c r="I18" s="11">
        <v>0.8</v>
      </c>
      <c r="K18" s="6">
        <f>+K17*I18</f>
        <v>0</v>
      </c>
      <c r="L18" s="27"/>
    </row>
    <row r="19" spans="4:12" x14ac:dyDescent="0.3">
      <c r="D19" s="5" t="s">
        <v>8</v>
      </c>
      <c r="I19" s="12">
        <v>0.05</v>
      </c>
      <c r="K19" s="7">
        <f>+K17*I19</f>
        <v>0</v>
      </c>
      <c r="L19" s="28"/>
    </row>
  </sheetData>
  <mergeCells count="1">
    <mergeCell ref="F5:L5"/>
  </mergeCells>
  <pageMargins left="0.7" right="0.7" top="0.75" bottom="0.75" header="0.3" footer="0.3"/>
  <pageSetup paperSize="9" scale="50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8A1FD-30BF-4F37-9DDD-D075D9FADD56}">
  <sheetPr>
    <pageSetUpPr fitToPage="1"/>
  </sheetPr>
  <dimension ref="A2:P42"/>
  <sheetViews>
    <sheetView showGridLines="0" tabSelected="1" zoomScaleNormal="100" workbookViewId="0"/>
  </sheetViews>
  <sheetFormatPr defaultColWidth="14.6640625" defaultRowHeight="14.4" x14ac:dyDescent="0.3"/>
  <cols>
    <col min="1" max="1" width="5.6640625" style="6" customWidth="1"/>
    <col min="2" max="2" width="9.109375" style="3" customWidth="1"/>
    <col min="3" max="3" width="1.6640625" style="6" customWidth="1"/>
    <col min="4" max="4" width="22.44140625" style="2" bestFit="1" customWidth="1"/>
    <col min="5" max="5" width="1.6640625" style="6" customWidth="1"/>
    <col min="6" max="6" width="14.6640625" style="6" customWidth="1"/>
    <col min="7" max="7" width="1.6640625" style="6" customWidth="1"/>
    <col min="8" max="8" width="14.6640625" style="8" customWidth="1"/>
    <col min="9" max="9" width="14.6640625" style="10"/>
    <col min="10" max="10" width="1.6640625" style="6" customWidth="1"/>
    <col min="11" max="12" width="14.6640625" style="6"/>
    <col min="13" max="13" width="1.6640625" style="6" customWidth="1"/>
    <col min="14" max="16384" width="14.6640625" style="6"/>
  </cols>
  <sheetData>
    <row r="2" spans="2:13" x14ac:dyDescent="0.3">
      <c r="B2" s="1" t="s">
        <v>235</v>
      </c>
    </row>
    <row r="3" spans="2:13" x14ac:dyDescent="0.3">
      <c r="B3" s="3" t="s">
        <v>21</v>
      </c>
    </row>
    <row r="4" spans="2:13" x14ac:dyDescent="0.3">
      <c r="B4" s="4" t="s">
        <v>0</v>
      </c>
    </row>
    <row r="5" spans="2:13" x14ac:dyDescent="0.3">
      <c r="B5" s="4"/>
    </row>
    <row r="6" spans="2:13" x14ac:dyDescent="0.3">
      <c r="F6" s="33" t="s">
        <v>18</v>
      </c>
      <c r="G6" s="34"/>
      <c r="H6" s="34"/>
      <c r="I6" s="35"/>
      <c r="J6" s="34"/>
      <c r="K6" s="34"/>
      <c r="L6" s="34"/>
      <c r="M6" s="133"/>
    </row>
    <row r="8" spans="2:13" ht="28.8" x14ac:dyDescent="0.3">
      <c r="D8" s="25" t="s">
        <v>5</v>
      </c>
      <c r="F8" s="22" t="s">
        <v>234</v>
      </c>
      <c r="H8" s="23" t="s">
        <v>12</v>
      </c>
      <c r="I8" s="24" t="s">
        <v>16</v>
      </c>
      <c r="K8" s="22" t="s">
        <v>17</v>
      </c>
    </row>
    <row r="9" spans="2:13" x14ac:dyDescent="0.3">
      <c r="D9" s="17" t="s">
        <v>1</v>
      </c>
      <c r="F9" s="18">
        <v>47200000</v>
      </c>
      <c r="H9" s="19" t="s">
        <v>10</v>
      </c>
      <c r="I9" s="20">
        <v>0.03</v>
      </c>
      <c r="K9" s="18">
        <f>+F9*I9</f>
        <v>1416000</v>
      </c>
    </row>
    <row r="10" spans="2:13" x14ac:dyDescent="0.3">
      <c r="D10" s="2" t="s">
        <v>2</v>
      </c>
      <c r="F10" s="6">
        <v>15500000</v>
      </c>
      <c r="H10" s="8" t="s">
        <v>11</v>
      </c>
      <c r="I10" s="11">
        <v>0.05</v>
      </c>
      <c r="K10" s="6">
        <f t="shared" ref="K10:K11" si="0">+F10*I10</f>
        <v>775000</v>
      </c>
    </row>
    <row r="11" spans="2:13" x14ac:dyDescent="0.3">
      <c r="D11" s="2" t="s">
        <v>3</v>
      </c>
      <c r="F11" s="31">
        <v>3000000</v>
      </c>
      <c r="H11" s="8" t="s">
        <v>10</v>
      </c>
      <c r="I11" s="30">
        <v>0.03</v>
      </c>
      <c r="K11" s="6">
        <f t="shared" si="0"/>
        <v>90000</v>
      </c>
    </row>
    <row r="12" spans="2:13" x14ac:dyDescent="0.3">
      <c r="D12" s="5" t="s">
        <v>4</v>
      </c>
      <c r="F12" s="36" t="s">
        <v>22</v>
      </c>
      <c r="H12" s="9" t="s">
        <v>9</v>
      </c>
      <c r="I12" s="12">
        <v>7.0000000000000007E-2</v>
      </c>
      <c r="K12" s="36" t="str">
        <f>+IFERROR(F12*I12,"NA")</f>
        <v>NA</v>
      </c>
    </row>
    <row r="14" spans="2:13" x14ac:dyDescent="0.3">
      <c r="D14" s="16" t="s">
        <v>6</v>
      </c>
      <c r="H14" s="6"/>
      <c r="I14" s="6"/>
      <c r="K14" s="21" t="s">
        <v>3</v>
      </c>
    </row>
    <row r="15" spans="2:13" x14ac:dyDescent="0.3">
      <c r="I15" s="11"/>
    </row>
    <row r="16" spans="2:13" x14ac:dyDescent="0.3">
      <c r="I16" s="11"/>
    </row>
    <row r="17" spans="4:12" ht="28.8" x14ac:dyDescent="0.3">
      <c r="D17" s="25" t="s">
        <v>19</v>
      </c>
      <c r="I17" s="24" t="s">
        <v>15</v>
      </c>
      <c r="K17" s="22" t="s">
        <v>17</v>
      </c>
      <c r="L17" s="22" t="s">
        <v>14</v>
      </c>
    </row>
    <row r="18" spans="4:12" x14ac:dyDescent="0.3">
      <c r="D18" s="13" t="s">
        <v>13</v>
      </c>
      <c r="I18" s="15"/>
      <c r="K18" s="14">
        <f>+K9</f>
        <v>1416000</v>
      </c>
      <c r="L18" s="26">
        <v>1400000</v>
      </c>
    </row>
    <row r="19" spans="4:12" x14ac:dyDescent="0.3">
      <c r="D19" s="2" t="s">
        <v>7</v>
      </c>
      <c r="I19" s="11">
        <v>0.8</v>
      </c>
      <c r="K19" s="6">
        <f>+K18*I19</f>
        <v>1132800</v>
      </c>
      <c r="L19" s="27">
        <v>1100000</v>
      </c>
    </row>
    <row r="20" spans="4:12" x14ac:dyDescent="0.3">
      <c r="D20" s="5" t="s">
        <v>8</v>
      </c>
      <c r="I20" s="12">
        <v>0.1</v>
      </c>
      <c r="K20" s="7">
        <f>+K18*I20</f>
        <v>141600</v>
      </c>
      <c r="L20" s="28">
        <v>140000</v>
      </c>
    </row>
    <row r="22" spans="4:12" x14ac:dyDescent="0.3">
      <c r="I22" s="31"/>
    </row>
    <row r="40" spans="1:16" s="10" customFormat="1" x14ac:dyDescent="0.3">
      <c r="A40" s="6"/>
      <c r="B40" s="3"/>
      <c r="C40" s="6"/>
      <c r="D40" s="2"/>
      <c r="E40" s="6"/>
      <c r="F40" s="6"/>
      <c r="G40" s="6"/>
      <c r="H40" s="8"/>
      <c r="J40" s="6"/>
      <c r="K40" s="6"/>
      <c r="L40" s="6"/>
      <c r="M40" s="6"/>
      <c r="N40" s="6"/>
      <c r="O40" s="6"/>
      <c r="P40" s="6"/>
    </row>
    <row r="41" spans="1:16" s="10" customFormat="1" x14ac:dyDescent="0.3">
      <c r="A41" s="6"/>
      <c r="B41" s="3"/>
      <c r="C41" s="6"/>
      <c r="D41" s="2"/>
      <c r="E41" s="6"/>
      <c r="F41" s="6"/>
      <c r="G41" s="6"/>
      <c r="H41" s="8"/>
      <c r="J41" s="6"/>
      <c r="K41" s="6"/>
      <c r="L41" s="6"/>
      <c r="M41" s="6"/>
      <c r="N41" s="6"/>
      <c r="O41" s="6"/>
      <c r="P41" s="6"/>
    </row>
    <row r="42" spans="1:16" s="10" customFormat="1" x14ac:dyDescent="0.3">
      <c r="A42" s="6"/>
      <c r="B42" s="3"/>
      <c r="C42" s="6"/>
      <c r="D42" s="2"/>
      <c r="E42" s="6"/>
      <c r="F42" s="6"/>
      <c r="G42" s="6"/>
      <c r="H42" s="8"/>
      <c r="J42" s="6"/>
      <c r="K42" s="6"/>
      <c r="L42" s="6"/>
      <c r="M42" s="6"/>
      <c r="N42" s="6"/>
      <c r="O42" s="6"/>
      <c r="P42" s="6"/>
    </row>
  </sheetData>
  <pageMargins left="0.7" right="0.7" top="0.75" bottom="0.75" header="0.3" footer="0.3"/>
  <pageSetup paperSize="9" scale="5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79b8654-2c1b-42da-8250-2d1334d8bbc2" xsi:nil="true"/>
    <lcf76f155ced4ddcb4097134ff3c332f xmlns="9c85b0c1-9b71-4685-82de-4db4d866366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4EF9B5DF985142B5374D344E482221" ma:contentTypeVersion="17" ma:contentTypeDescription="Creare un nuovo documento." ma:contentTypeScope="" ma:versionID="6cb22e7ba08b2b45800b739971e72138">
  <xsd:schema xmlns:xsd="http://www.w3.org/2001/XMLSchema" xmlns:xs="http://www.w3.org/2001/XMLSchema" xmlns:p="http://schemas.microsoft.com/office/2006/metadata/properties" xmlns:ns2="9c85b0c1-9b71-4685-82de-4db4d8663669" xmlns:ns3="479b8654-2c1b-42da-8250-2d1334d8bbc2" targetNamespace="http://schemas.microsoft.com/office/2006/metadata/properties" ma:root="true" ma:fieldsID="a90c4005ed7c0b9e63094a4e73351a98" ns2:_="" ns3:_="">
    <xsd:import namespace="9c85b0c1-9b71-4685-82de-4db4d8663669"/>
    <xsd:import namespace="479b8654-2c1b-42da-8250-2d1334d8bb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5b0c1-9b71-4685-82de-4db4d86636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adc68a8d-4432-44cb-ab86-84832fb400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9b8654-2c1b-42da-8250-2d1334d8bbc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da00384-e96e-492e-8da5-a088568e88f4}" ma:internalName="TaxCatchAll" ma:showField="CatchAllData" ma:web="479b8654-2c1b-42da-8250-2d1334d8bb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CE27E-8FF7-41CB-8A17-C2F54A192A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BACA89-232A-4707-9A76-43A2F4F93DED}">
  <ds:schemaRefs>
    <ds:schemaRef ds:uri="http://schemas.microsoft.com/office/2006/metadata/properties"/>
    <ds:schemaRef ds:uri="http://schemas.microsoft.com/office/infopath/2007/PartnerControls"/>
    <ds:schemaRef ds:uri="479b8654-2c1b-42da-8250-2d1334d8bbc2"/>
    <ds:schemaRef ds:uri="9c85b0c1-9b71-4685-82de-4db4d8663669"/>
    <ds:schemaRef ds:uri="a4cb3a0e-53f8-40c8-acc0-6fa7ad37d9cb"/>
    <ds:schemaRef ds:uri="f140e7f4-4cc3-4436-8766-9f685913884a"/>
  </ds:schemaRefs>
</ds:datastoreItem>
</file>

<file path=customXml/itemProps3.xml><?xml version="1.0" encoding="utf-8"?>
<ds:datastoreItem xmlns:ds="http://schemas.openxmlformats.org/officeDocument/2006/customXml" ds:itemID="{95BB084E-B997-4340-9BEB-EBA5BE3562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85b0c1-9b71-4685-82de-4db4d8663669"/>
    <ds:schemaRef ds:uri="479b8654-2c1b-42da-8250-2d1334d8bb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Attività aziendale</vt:lpstr>
      <vt:lpstr>Stato patrimoniale</vt:lpstr>
      <vt:lpstr>Conto economico</vt:lpstr>
      <vt:lpstr>Bi.Ve Provv. 31.12.N</vt:lpstr>
      <vt:lpstr>Materialità_vuoto</vt:lpstr>
      <vt:lpstr>Materialità_compilato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Bertuzzi</dc:creator>
  <cp:lastModifiedBy>Laura Maini</cp:lastModifiedBy>
  <cp:lastPrinted>2023-10-25T16:08:25Z</cp:lastPrinted>
  <dcterms:created xsi:type="dcterms:W3CDTF">2015-06-05T18:19:34Z</dcterms:created>
  <dcterms:modified xsi:type="dcterms:W3CDTF">2025-06-09T16:52:49Z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0x01010081B0690BEEE936499EFD19428AA5E16C</vt:lpwstr>
  </property>
  <property fmtid="{D5CDD505-2E9C-101B-9397-08002B2CF9AE}" pid="3" name="MediaServiceImageTags">
    <vt:lpwstr/>
  </property>
</Properties>
</file>